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R:\For Web Upload\June 2023\Financial Profile\"/>
    </mc:Choice>
  </mc:AlternateContent>
  <bookViews>
    <workbookView xWindow="0" yWindow="0" windowWidth="23040" windowHeight="8496"/>
  </bookViews>
  <sheets>
    <sheet name="REG6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\0">#REF!</definedName>
    <definedName name="\M">#REF!</definedName>
    <definedName name="angie">#REF!</definedName>
    <definedName name="date">#REF!</definedName>
    <definedName name="netmargin1">'[1]Debt Service Ratio revised'!$B$9:$D$143</definedName>
    <definedName name="PAGE1">#REF!</definedName>
    <definedName name="PAGE2">#REF!</definedName>
    <definedName name="PAGE3">#REF!</definedName>
    <definedName name="_xlnm.Print_Area" localSheetId="0">'REG6'!$A$1:$BC$74</definedName>
    <definedName name="_xlnm.Print_Titles" localSheetId="0">'REG6'!$A:$A,'REG6'!$1:$4</definedName>
    <definedName name="Print_Titles_MI">#REF!</definedName>
    <definedName name="sched">'[2]Acid Test'!$A$104:$G$142</definedName>
    <definedName name="sl">[1]main!$A$2:$L$165</definedName>
    <definedName name="systemlossmar14">[3]main!$A$2:$K$165</definedName>
    <definedName name="TABLE1">#REF!</definedName>
    <definedName name="table2">#REF!</definedName>
    <definedName name="table8">#REF!</definedName>
    <definedName name="wctal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V73" i="1" l="1"/>
  <c r="AW73" i="1" s="1"/>
  <c r="AX73" i="1" s="1"/>
  <c r="AU73" i="1"/>
  <c r="AQ73" i="1"/>
  <c r="AP73" i="1"/>
  <c r="AR73" i="1" s="1"/>
  <c r="AS73" i="1" s="1"/>
  <c r="AK73" i="1"/>
  <c r="AM73" i="1" s="1"/>
  <c r="AN73" i="1" s="1"/>
  <c r="AG73" i="1"/>
  <c r="AF73" i="1"/>
  <c r="AH73" i="1" s="1"/>
  <c r="AI73" i="1" s="1"/>
  <c r="AB73" i="1"/>
  <c r="AA73" i="1"/>
  <c r="AC73" i="1" s="1"/>
  <c r="AD73" i="1" s="1"/>
  <c r="Y73" i="1"/>
  <c r="X73" i="1"/>
  <c r="W73" i="1"/>
  <c r="V73" i="1"/>
  <c r="R73" i="1"/>
  <c r="Q73" i="1"/>
  <c r="M73" i="1"/>
  <c r="L73" i="1"/>
  <c r="N73" i="1" s="1"/>
  <c r="O73" i="1" s="1"/>
  <c r="H73" i="1"/>
  <c r="I73" i="1" s="1"/>
  <c r="J73" i="1" s="1"/>
  <c r="G73" i="1"/>
  <c r="C73" i="1"/>
  <c r="BA73" i="1" s="1"/>
  <c r="B73" i="1"/>
  <c r="AV72" i="1"/>
  <c r="AP72" i="1"/>
  <c r="AL72" i="1"/>
  <c r="AG72" i="1"/>
  <c r="AB72" i="1"/>
  <c r="AA72" i="1"/>
  <c r="AC72" i="1" s="1"/>
  <c r="AD72" i="1" s="1"/>
  <c r="L72" i="1"/>
  <c r="H72" i="1"/>
  <c r="G72" i="1"/>
  <c r="I72" i="1" s="1"/>
  <c r="J72" i="1" s="1"/>
  <c r="AV71" i="1"/>
  <c r="AU71" i="1"/>
  <c r="AW71" i="1" s="1"/>
  <c r="AX71" i="1" s="1"/>
  <c r="AG71" i="1"/>
  <c r="AF71" i="1"/>
  <c r="W71" i="1"/>
  <c r="R71" i="1"/>
  <c r="H71" i="1"/>
  <c r="C71" i="1"/>
  <c r="B71" i="1"/>
  <c r="BA70" i="1"/>
  <c r="AU70" i="1"/>
  <c r="AW70" i="1" s="1"/>
  <c r="AX70" i="1" s="1"/>
  <c r="AS70" i="1"/>
  <c r="AP70" i="1"/>
  <c r="AR70" i="1" s="1"/>
  <c r="AM70" i="1"/>
  <c r="AN70" i="1" s="1"/>
  <c r="AK70" i="1"/>
  <c r="AH70" i="1"/>
  <c r="AI70" i="1" s="1"/>
  <c r="AF70" i="1"/>
  <c r="AA70" i="1"/>
  <c r="AC70" i="1" s="1"/>
  <c r="AD70" i="1" s="1"/>
  <c r="V70" i="1"/>
  <c r="X70" i="1" s="1"/>
  <c r="Y70" i="1" s="1"/>
  <c r="Q70" i="1"/>
  <c r="S70" i="1" s="1"/>
  <c r="T70" i="1" s="1"/>
  <c r="N70" i="1"/>
  <c r="O70" i="1" s="1"/>
  <c r="L70" i="1"/>
  <c r="G70" i="1"/>
  <c r="I70" i="1" s="1"/>
  <c r="J70" i="1" s="1"/>
  <c r="B70" i="1"/>
  <c r="AU69" i="1"/>
  <c r="AU72" i="1" s="1"/>
  <c r="AW72" i="1" s="1"/>
  <c r="AX72" i="1" s="1"/>
  <c r="AQ69" i="1"/>
  <c r="AQ71" i="1" s="1"/>
  <c r="AP69" i="1"/>
  <c r="AP71" i="1" s="1"/>
  <c r="AR71" i="1" s="1"/>
  <c r="AS71" i="1" s="1"/>
  <c r="AL69" i="1"/>
  <c r="AL71" i="1" s="1"/>
  <c r="AK69" i="1"/>
  <c r="AG69" i="1"/>
  <c r="AF69" i="1"/>
  <c r="AH69" i="1" s="1"/>
  <c r="AI69" i="1" s="1"/>
  <c r="AB69" i="1"/>
  <c r="AB71" i="1" s="1"/>
  <c r="AA69" i="1"/>
  <c r="W69" i="1"/>
  <c r="W72" i="1" s="1"/>
  <c r="V69" i="1"/>
  <c r="V72" i="1" s="1"/>
  <c r="X72" i="1" s="1"/>
  <c r="Y72" i="1" s="1"/>
  <c r="R69" i="1"/>
  <c r="R72" i="1" s="1"/>
  <c r="Q69" i="1"/>
  <c r="S69" i="1" s="1"/>
  <c r="T69" i="1" s="1"/>
  <c r="M69" i="1"/>
  <c r="L69" i="1"/>
  <c r="L71" i="1" s="1"/>
  <c r="I69" i="1"/>
  <c r="J69" i="1" s="1"/>
  <c r="H69" i="1"/>
  <c r="BA69" i="1" s="1"/>
  <c r="BA71" i="1" s="1"/>
  <c r="G69" i="1"/>
  <c r="C69" i="1"/>
  <c r="C72" i="1" s="1"/>
  <c r="B69" i="1"/>
  <c r="AZ68" i="1"/>
  <c r="BC68" i="1" s="1"/>
  <c r="AV68" i="1"/>
  <c r="AX68" i="1" s="1"/>
  <c r="AQ68" i="1"/>
  <c r="AS68" i="1" s="1"/>
  <c r="AN68" i="1"/>
  <c r="AL68" i="1"/>
  <c r="AG68" i="1"/>
  <c r="AI68" i="1" s="1"/>
  <c r="AD68" i="1"/>
  <c r="AB68" i="1"/>
  <c r="W68" i="1"/>
  <c r="Y68" i="1" s="1"/>
  <c r="R68" i="1"/>
  <c r="T68" i="1" s="1"/>
  <c r="O68" i="1"/>
  <c r="J68" i="1"/>
  <c r="H68" i="1"/>
  <c r="BA68" i="1" s="1"/>
  <c r="E68" i="1"/>
  <c r="C68" i="1"/>
  <c r="BC67" i="1"/>
  <c r="AX67" i="1"/>
  <c r="AS67" i="1"/>
  <c r="AN67" i="1"/>
  <c r="AI67" i="1"/>
  <c r="AD67" i="1"/>
  <c r="Y67" i="1"/>
  <c r="T67" i="1"/>
  <c r="O67" i="1"/>
  <c r="J67" i="1"/>
  <c r="AR66" i="1"/>
  <c r="AS66" i="1" s="1"/>
  <c r="AQ66" i="1"/>
  <c r="AP66" i="1"/>
  <c r="AA66" i="1"/>
  <c r="N66" i="1"/>
  <c r="O66" i="1" s="1"/>
  <c r="M66" i="1"/>
  <c r="L66" i="1"/>
  <c r="AQ65" i="1"/>
  <c r="AM65" i="1"/>
  <c r="AN65" i="1" s="1"/>
  <c r="AK65" i="1"/>
  <c r="AC65" i="1"/>
  <c r="AD65" i="1" s="1"/>
  <c r="AB65" i="1"/>
  <c r="V65" i="1"/>
  <c r="M65" i="1"/>
  <c r="H65" i="1"/>
  <c r="G65" i="1"/>
  <c r="AU64" i="1"/>
  <c r="AQ64" i="1"/>
  <c r="AS64" i="1" s="1"/>
  <c r="AF64" i="1"/>
  <c r="AA64" i="1"/>
  <c r="M64" i="1"/>
  <c r="L64" i="1"/>
  <c r="O64" i="1" s="1"/>
  <c r="AX63" i="1"/>
  <c r="AW63" i="1"/>
  <c r="AV63" i="1"/>
  <c r="AU63" i="1"/>
  <c r="AU65" i="1" s="1"/>
  <c r="AR63" i="1"/>
  <c r="AS63" i="1" s="1"/>
  <c r="AQ63" i="1"/>
  <c r="AP63" i="1"/>
  <c r="AL63" i="1"/>
  <c r="AM63" i="1" s="1"/>
  <c r="AN63" i="1" s="1"/>
  <c r="AK63" i="1"/>
  <c r="AH63" i="1"/>
  <c r="AI63" i="1" s="1"/>
  <c r="AG63" i="1"/>
  <c r="AF63" i="1"/>
  <c r="AF65" i="1" s="1"/>
  <c r="AH65" i="1" s="1"/>
  <c r="AI65" i="1" s="1"/>
  <c r="AC63" i="1"/>
  <c r="AD63" i="1" s="1"/>
  <c r="AB63" i="1"/>
  <c r="AA63" i="1"/>
  <c r="W63" i="1"/>
  <c r="X63" i="1" s="1"/>
  <c r="Y63" i="1" s="1"/>
  <c r="V63" i="1"/>
  <c r="T63" i="1"/>
  <c r="S63" i="1"/>
  <c r="R63" i="1"/>
  <c r="Q63" i="1"/>
  <c r="Q65" i="1" s="1"/>
  <c r="S65" i="1" s="1"/>
  <c r="T65" i="1" s="1"/>
  <c r="N63" i="1"/>
  <c r="O63" i="1" s="1"/>
  <c r="M63" i="1"/>
  <c r="L63" i="1"/>
  <c r="H63" i="1"/>
  <c r="I63" i="1" s="1"/>
  <c r="J63" i="1" s="1"/>
  <c r="G63" i="1"/>
  <c r="D63" i="1"/>
  <c r="E63" i="1" s="1"/>
  <c r="C63" i="1"/>
  <c r="BA63" i="1" s="1"/>
  <c r="B63" i="1"/>
  <c r="B65" i="1" s="1"/>
  <c r="AV62" i="1"/>
  <c r="AV65" i="1" s="1"/>
  <c r="AU62" i="1"/>
  <c r="AS62" i="1"/>
  <c r="AR62" i="1"/>
  <c r="AQ62" i="1"/>
  <c r="AP62" i="1"/>
  <c r="AP65" i="1" s="1"/>
  <c r="AM62" i="1"/>
  <c r="AN62" i="1" s="1"/>
  <c r="AL62" i="1"/>
  <c r="AL65" i="1" s="1"/>
  <c r="AK62" i="1"/>
  <c r="AG62" i="1"/>
  <c r="AG65" i="1" s="1"/>
  <c r="AF62" i="1"/>
  <c r="AH62" i="1" s="1"/>
  <c r="AI62" i="1" s="1"/>
  <c r="AD62" i="1"/>
  <c r="AC62" i="1"/>
  <c r="AB62" i="1"/>
  <c r="AA62" i="1"/>
  <c r="AA65" i="1" s="1"/>
  <c r="W62" i="1"/>
  <c r="V62" i="1"/>
  <c r="R62" i="1"/>
  <c r="R65" i="1" s="1"/>
  <c r="Q62" i="1"/>
  <c r="S62" i="1" s="1"/>
  <c r="T62" i="1" s="1"/>
  <c r="N62" i="1"/>
  <c r="O62" i="1" s="1"/>
  <c r="M62" i="1"/>
  <c r="L62" i="1"/>
  <c r="L65" i="1" s="1"/>
  <c r="N65" i="1" s="1"/>
  <c r="O65" i="1" s="1"/>
  <c r="H62" i="1"/>
  <c r="I62" i="1" s="1"/>
  <c r="J62" i="1" s="1"/>
  <c r="G62" i="1"/>
  <c r="AZ62" i="1" s="1"/>
  <c r="C62" i="1"/>
  <c r="C65" i="1" s="1"/>
  <c r="B62" i="1"/>
  <c r="D62" i="1" s="1"/>
  <c r="E62" i="1" s="1"/>
  <c r="AV61" i="1"/>
  <c r="AV64" i="1" s="1"/>
  <c r="AU61" i="1"/>
  <c r="AU66" i="1" s="1"/>
  <c r="AP61" i="1"/>
  <c r="AP64" i="1" s="1"/>
  <c r="AK61" i="1"/>
  <c r="AK66" i="1" s="1"/>
  <c r="AH61" i="1"/>
  <c r="AI61" i="1" s="1"/>
  <c r="AG61" i="1"/>
  <c r="AG64" i="1" s="1"/>
  <c r="AF61" i="1"/>
  <c r="AF66" i="1" s="1"/>
  <c r="AA61" i="1"/>
  <c r="V61" i="1"/>
  <c r="R61" i="1"/>
  <c r="R64" i="1" s="1"/>
  <c r="Q61" i="1"/>
  <c r="Q64" i="1" s="1"/>
  <c r="L61" i="1"/>
  <c r="N61" i="1" s="1"/>
  <c r="O61" i="1" s="1"/>
  <c r="G61" i="1"/>
  <c r="C61" i="1"/>
  <c r="B61" i="1"/>
  <c r="B64" i="1" s="1"/>
  <c r="AV60" i="1"/>
  <c r="AU60" i="1"/>
  <c r="AQ60" i="1"/>
  <c r="AQ61" i="1" s="1"/>
  <c r="AQ58" i="1" s="1"/>
  <c r="AP60" i="1"/>
  <c r="AL60" i="1"/>
  <c r="AL61" i="1" s="1"/>
  <c r="AK60" i="1"/>
  <c r="AG60" i="1"/>
  <c r="AF60" i="1"/>
  <c r="AF58" i="1" s="1"/>
  <c r="AB60" i="1"/>
  <c r="AA60" i="1"/>
  <c r="AA58" i="1" s="1"/>
  <c r="W60" i="1"/>
  <c r="V60" i="1"/>
  <c r="R60" i="1"/>
  <c r="Q60" i="1"/>
  <c r="M60" i="1"/>
  <c r="M61" i="1" s="1"/>
  <c r="L60" i="1"/>
  <c r="H60" i="1"/>
  <c r="H61" i="1" s="1"/>
  <c r="G60" i="1"/>
  <c r="C60" i="1"/>
  <c r="B60" i="1"/>
  <c r="B58" i="1" s="1"/>
  <c r="AV59" i="1"/>
  <c r="AU59" i="1"/>
  <c r="AQ59" i="1"/>
  <c r="AP59" i="1"/>
  <c r="AL59" i="1"/>
  <c r="AK59" i="1"/>
  <c r="AG59" i="1"/>
  <c r="AF59" i="1"/>
  <c r="AB59" i="1"/>
  <c r="AA59" i="1"/>
  <c r="W59" i="1"/>
  <c r="V59" i="1"/>
  <c r="R59" i="1"/>
  <c r="Q59" i="1"/>
  <c r="M59" i="1"/>
  <c r="L59" i="1"/>
  <c r="H59" i="1"/>
  <c r="G59" i="1"/>
  <c r="C59" i="1"/>
  <c r="B59" i="1"/>
  <c r="AU58" i="1"/>
  <c r="AP58" i="1"/>
  <c r="AL58" i="1"/>
  <c r="AK58" i="1"/>
  <c r="AG58" i="1"/>
  <c r="R58" i="1"/>
  <c r="Q58" i="1"/>
  <c r="L58" i="1"/>
  <c r="H58" i="1"/>
  <c r="G58" i="1"/>
  <c r="BA57" i="1"/>
  <c r="AU57" i="1"/>
  <c r="AW57" i="1" s="1"/>
  <c r="AX57" i="1" s="1"/>
  <c r="AP57" i="1"/>
  <c r="AR57" i="1" s="1"/>
  <c r="AS57" i="1" s="1"/>
  <c r="AK57" i="1"/>
  <c r="AM57" i="1" s="1"/>
  <c r="AN57" i="1" s="1"/>
  <c r="AF57" i="1"/>
  <c r="AH57" i="1" s="1"/>
  <c r="AI57" i="1" s="1"/>
  <c r="AA57" i="1"/>
  <c r="AC57" i="1" s="1"/>
  <c r="AD57" i="1" s="1"/>
  <c r="V57" i="1"/>
  <c r="X57" i="1" s="1"/>
  <c r="Y57" i="1" s="1"/>
  <c r="Q57" i="1"/>
  <c r="S57" i="1" s="1"/>
  <c r="T57" i="1" s="1"/>
  <c r="L57" i="1"/>
  <c r="N57" i="1" s="1"/>
  <c r="O57" i="1" s="1"/>
  <c r="G57" i="1"/>
  <c r="I57" i="1" s="1"/>
  <c r="B57" i="1"/>
  <c r="BA56" i="1"/>
  <c r="AU56" i="1"/>
  <c r="AW56" i="1" s="1"/>
  <c r="AX56" i="1" s="1"/>
  <c r="AP56" i="1"/>
  <c r="AR56" i="1" s="1"/>
  <c r="AK56" i="1"/>
  <c r="AM56" i="1" s="1"/>
  <c r="AN56" i="1" s="1"/>
  <c r="AF56" i="1"/>
  <c r="AH56" i="1" s="1"/>
  <c r="AI56" i="1" s="1"/>
  <c r="AA56" i="1"/>
  <c r="AC56" i="1" s="1"/>
  <c r="AD56" i="1" s="1"/>
  <c r="V56" i="1"/>
  <c r="X56" i="1" s="1"/>
  <c r="Y56" i="1" s="1"/>
  <c r="Q56" i="1"/>
  <c r="S56" i="1" s="1"/>
  <c r="T56" i="1" s="1"/>
  <c r="L56" i="1"/>
  <c r="N56" i="1" s="1"/>
  <c r="O56" i="1" s="1"/>
  <c r="G56" i="1"/>
  <c r="I56" i="1" s="1"/>
  <c r="B56" i="1"/>
  <c r="AZ55" i="1"/>
  <c r="BB55" i="1" s="1"/>
  <c r="BC55" i="1" s="1"/>
  <c r="AW55" i="1"/>
  <c r="AX55" i="1" s="1"/>
  <c r="AU55" i="1"/>
  <c r="AP55" i="1"/>
  <c r="AR55" i="1" s="1"/>
  <c r="AM55" i="1"/>
  <c r="AN55" i="1" s="1"/>
  <c r="AK55" i="1"/>
  <c r="AF55" i="1"/>
  <c r="AH55" i="1" s="1"/>
  <c r="AI55" i="1" s="1"/>
  <c r="AC55" i="1"/>
  <c r="AA55" i="1"/>
  <c r="V55" i="1"/>
  <c r="X55" i="1" s="1"/>
  <c r="Y55" i="1" s="1"/>
  <c r="Q55" i="1"/>
  <c r="S55" i="1" s="1"/>
  <c r="T55" i="1" s="1"/>
  <c r="L55" i="1"/>
  <c r="N55" i="1" s="1"/>
  <c r="O55" i="1" s="1"/>
  <c r="G55" i="1"/>
  <c r="I55" i="1" s="1"/>
  <c r="B55" i="1"/>
  <c r="D55" i="1" s="1"/>
  <c r="E55" i="1" s="1"/>
  <c r="BA54" i="1"/>
  <c r="AU54" i="1"/>
  <c r="AW54" i="1" s="1"/>
  <c r="AX54" i="1" s="1"/>
  <c r="AP54" i="1"/>
  <c r="AR54" i="1" s="1"/>
  <c r="AS54" i="1" s="1"/>
  <c r="AK54" i="1"/>
  <c r="AM54" i="1" s="1"/>
  <c r="AN54" i="1" s="1"/>
  <c r="AF54" i="1"/>
  <c r="AH54" i="1" s="1"/>
  <c r="AI54" i="1" s="1"/>
  <c r="AC54" i="1"/>
  <c r="AD54" i="1" s="1"/>
  <c r="AA54" i="1"/>
  <c r="V54" i="1"/>
  <c r="X54" i="1" s="1"/>
  <c r="Y54" i="1" s="1"/>
  <c r="Q54" i="1"/>
  <c r="S54" i="1" s="1"/>
  <c r="T54" i="1" s="1"/>
  <c r="L54" i="1"/>
  <c r="N54" i="1" s="1"/>
  <c r="O54" i="1" s="1"/>
  <c r="G54" i="1"/>
  <c r="I54" i="1" s="1"/>
  <c r="J54" i="1" s="1"/>
  <c r="B54" i="1"/>
  <c r="D54" i="1" s="1"/>
  <c r="E54" i="1" s="1"/>
  <c r="BA53" i="1"/>
  <c r="AW53" i="1"/>
  <c r="AX53" i="1" s="1"/>
  <c r="AU53" i="1"/>
  <c r="AR53" i="1"/>
  <c r="AS53" i="1" s="1"/>
  <c r="AP53" i="1"/>
  <c r="AK53" i="1"/>
  <c r="AM53" i="1" s="1"/>
  <c r="AN53" i="1" s="1"/>
  <c r="AF53" i="1"/>
  <c r="AH53" i="1" s="1"/>
  <c r="AI53" i="1" s="1"/>
  <c r="AA53" i="1"/>
  <c r="AC53" i="1" s="1"/>
  <c r="AD53" i="1" s="1"/>
  <c r="V53" i="1"/>
  <c r="X53" i="1" s="1"/>
  <c r="Y53" i="1" s="1"/>
  <c r="Q53" i="1"/>
  <c r="S53" i="1" s="1"/>
  <c r="T53" i="1" s="1"/>
  <c r="L53" i="1"/>
  <c r="N53" i="1" s="1"/>
  <c r="O53" i="1" s="1"/>
  <c r="G53" i="1"/>
  <c r="I53" i="1" s="1"/>
  <c r="J53" i="1" s="1"/>
  <c r="B53" i="1"/>
  <c r="AV50" i="1"/>
  <c r="AU50" i="1"/>
  <c r="AW50" i="1" s="1"/>
  <c r="AX50" i="1" s="1"/>
  <c r="AQ50" i="1"/>
  <c r="AR50" i="1" s="1"/>
  <c r="AS50" i="1" s="1"/>
  <c r="AP50" i="1"/>
  <c r="AL50" i="1"/>
  <c r="AK50" i="1"/>
  <c r="AM50" i="1" s="1"/>
  <c r="AN50" i="1" s="1"/>
  <c r="AG50" i="1"/>
  <c r="AF50" i="1"/>
  <c r="AH50" i="1" s="1"/>
  <c r="AI50" i="1" s="1"/>
  <c r="AB50" i="1"/>
  <c r="AA50" i="1"/>
  <c r="AC50" i="1" s="1"/>
  <c r="AD50" i="1" s="1"/>
  <c r="X50" i="1"/>
  <c r="Y50" i="1" s="1"/>
  <c r="W50" i="1"/>
  <c r="V50" i="1"/>
  <c r="R50" i="1"/>
  <c r="Q50" i="1"/>
  <c r="S50" i="1" s="1"/>
  <c r="T50" i="1" s="1"/>
  <c r="N50" i="1"/>
  <c r="O50" i="1" s="1"/>
  <c r="M50" i="1"/>
  <c r="L50" i="1"/>
  <c r="H50" i="1"/>
  <c r="G50" i="1"/>
  <c r="I50" i="1" s="1"/>
  <c r="J50" i="1" s="1"/>
  <c r="C50" i="1"/>
  <c r="B50" i="1"/>
  <c r="D50" i="1" s="1"/>
  <c r="E50" i="1" s="1"/>
  <c r="BA49" i="1"/>
  <c r="BB49" i="1" s="1"/>
  <c r="BC49" i="1" s="1"/>
  <c r="AZ49" i="1"/>
  <c r="AX49" i="1"/>
  <c r="AW49" i="1"/>
  <c r="AS49" i="1"/>
  <c r="AR49" i="1"/>
  <c r="AN49" i="1"/>
  <c r="AM49" i="1"/>
  <c r="AH49" i="1"/>
  <c r="AI49" i="1" s="1"/>
  <c r="AC49" i="1"/>
  <c r="AD49" i="1" s="1"/>
  <c r="X49" i="1"/>
  <c r="Y49" i="1" s="1"/>
  <c r="S49" i="1"/>
  <c r="T49" i="1" s="1"/>
  <c r="O49" i="1"/>
  <c r="N49" i="1"/>
  <c r="J49" i="1"/>
  <c r="I49" i="1"/>
  <c r="D49" i="1"/>
  <c r="E49" i="1" s="1"/>
  <c r="BA48" i="1"/>
  <c r="AZ48" i="1"/>
  <c r="BB48" i="1" s="1"/>
  <c r="BC48" i="1" s="1"/>
  <c r="AW48" i="1"/>
  <c r="AX48" i="1" s="1"/>
  <c r="AS48" i="1"/>
  <c r="AR48" i="1"/>
  <c r="AN48" i="1"/>
  <c r="AM48" i="1"/>
  <c r="AH48" i="1"/>
  <c r="AI48" i="1" s="1"/>
  <c r="AC48" i="1"/>
  <c r="Y48" i="1"/>
  <c r="X48" i="1"/>
  <c r="S48" i="1"/>
  <c r="T48" i="1" s="1"/>
  <c r="N48" i="1"/>
  <c r="O48" i="1" s="1"/>
  <c r="J48" i="1"/>
  <c r="I48" i="1"/>
  <c r="E48" i="1"/>
  <c r="D48" i="1"/>
  <c r="BC47" i="1"/>
  <c r="BA47" i="1"/>
  <c r="AZ47" i="1"/>
  <c r="BB47" i="1" s="1"/>
  <c r="AW47" i="1"/>
  <c r="AX47" i="1" s="1"/>
  <c r="AS47" i="1"/>
  <c r="AR47" i="1"/>
  <c r="AN47" i="1"/>
  <c r="AM47" i="1"/>
  <c r="AI47" i="1"/>
  <c r="AH47" i="1"/>
  <c r="AD47" i="1"/>
  <c r="AC47" i="1"/>
  <c r="X47" i="1"/>
  <c r="Y47" i="1" s="1"/>
  <c r="S47" i="1"/>
  <c r="T47" i="1" s="1"/>
  <c r="O47" i="1"/>
  <c r="N47" i="1"/>
  <c r="J47" i="1"/>
  <c r="I47" i="1"/>
  <c r="E47" i="1"/>
  <c r="D47" i="1"/>
  <c r="BA46" i="1"/>
  <c r="AV46" i="1"/>
  <c r="AU46" i="1"/>
  <c r="AS46" i="1"/>
  <c r="AR46" i="1"/>
  <c r="AQ46" i="1"/>
  <c r="AP46" i="1"/>
  <c r="AN46" i="1"/>
  <c r="AL46" i="1"/>
  <c r="AK46" i="1"/>
  <c r="AM46" i="1" s="1"/>
  <c r="AG46" i="1"/>
  <c r="AF46" i="1"/>
  <c r="AH46" i="1" s="1"/>
  <c r="AI46" i="1" s="1"/>
  <c r="AD46" i="1"/>
  <c r="AC46" i="1"/>
  <c r="AB46" i="1"/>
  <c r="AA46" i="1"/>
  <c r="W46" i="1"/>
  <c r="V46" i="1"/>
  <c r="R46" i="1"/>
  <c r="Q46" i="1"/>
  <c r="S46" i="1" s="1"/>
  <c r="T46" i="1" s="1"/>
  <c r="O46" i="1"/>
  <c r="N46" i="1"/>
  <c r="M46" i="1"/>
  <c r="L46" i="1"/>
  <c r="H46" i="1"/>
  <c r="G46" i="1"/>
  <c r="I46" i="1" s="1"/>
  <c r="J46" i="1" s="1"/>
  <c r="D46" i="1"/>
  <c r="E46" i="1" s="1"/>
  <c r="C46" i="1"/>
  <c r="B46" i="1"/>
  <c r="BC45" i="1"/>
  <c r="BB45" i="1"/>
  <c r="BA45" i="1"/>
  <c r="AZ45" i="1"/>
  <c r="AX45" i="1"/>
  <c r="AW45" i="1"/>
  <c r="AS45" i="1"/>
  <c r="AR45" i="1"/>
  <c r="AM45" i="1"/>
  <c r="AN45" i="1" s="1"/>
  <c r="AH45" i="1"/>
  <c r="AI45" i="1" s="1"/>
  <c r="AD45" i="1"/>
  <c r="AC45" i="1"/>
  <c r="Y45" i="1"/>
  <c r="X45" i="1"/>
  <c r="T45" i="1"/>
  <c r="S45" i="1"/>
  <c r="O45" i="1"/>
  <c r="N45" i="1"/>
  <c r="I45" i="1"/>
  <c r="J45" i="1" s="1"/>
  <c r="D45" i="1"/>
  <c r="E45" i="1" s="1"/>
  <c r="AV43" i="1"/>
  <c r="AU43" i="1"/>
  <c r="AQ43" i="1"/>
  <c r="AP43" i="1"/>
  <c r="AR43" i="1" s="1"/>
  <c r="AS43" i="1" s="1"/>
  <c r="AN43" i="1"/>
  <c r="AM43" i="1"/>
  <c r="AL43" i="1"/>
  <c r="AK43" i="1"/>
  <c r="AG43" i="1"/>
  <c r="AF43" i="1"/>
  <c r="AH43" i="1" s="1"/>
  <c r="AI43" i="1" s="1"/>
  <c r="AC43" i="1"/>
  <c r="AD43" i="1" s="1"/>
  <c r="AB43" i="1"/>
  <c r="AA43" i="1"/>
  <c r="Y43" i="1"/>
  <c r="X43" i="1"/>
  <c r="W43" i="1"/>
  <c r="V43" i="1"/>
  <c r="R43" i="1"/>
  <c r="Q43" i="1"/>
  <c r="S43" i="1" s="1"/>
  <c r="T43" i="1" s="1"/>
  <c r="M43" i="1"/>
  <c r="L43" i="1"/>
  <c r="N43" i="1" s="1"/>
  <c r="O43" i="1" s="1"/>
  <c r="J43" i="1"/>
  <c r="I43" i="1"/>
  <c r="H43" i="1"/>
  <c r="G43" i="1"/>
  <c r="C43" i="1"/>
  <c r="B43" i="1"/>
  <c r="BA42" i="1"/>
  <c r="AZ42" i="1"/>
  <c r="AZ43" i="1" s="1"/>
  <c r="AX42" i="1"/>
  <c r="AW42" i="1"/>
  <c r="AS42" i="1"/>
  <c r="AR42" i="1"/>
  <c r="AN42" i="1"/>
  <c r="AM42" i="1"/>
  <c r="AI42" i="1"/>
  <c r="AH42" i="1"/>
  <c r="AC42" i="1"/>
  <c r="AD42" i="1" s="1"/>
  <c r="X42" i="1"/>
  <c r="Y42" i="1" s="1"/>
  <c r="T42" i="1"/>
  <c r="S42" i="1"/>
  <c r="O42" i="1"/>
  <c r="N42" i="1"/>
  <c r="J42" i="1"/>
  <c r="I42" i="1"/>
  <c r="E42" i="1"/>
  <c r="D42" i="1"/>
  <c r="BB40" i="1"/>
  <c r="BC40" i="1" s="1"/>
  <c r="BA40" i="1"/>
  <c r="AZ40" i="1"/>
  <c r="AX40" i="1"/>
  <c r="AW40" i="1"/>
  <c r="AS40" i="1"/>
  <c r="AR40" i="1"/>
  <c r="AN40" i="1"/>
  <c r="AM40" i="1"/>
  <c r="AI40" i="1"/>
  <c r="AH40" i="1"/>
  <c r="AC40" i="1"/>
  <c r="AD40" i="1" s="1"/>
  <c r="X40" i="1"/>
  <c r="Y40" i="1" s="1"/>
  <c r="T40" i="1"/>
  <c r="S40" i="1"/>
  <c r="O40" i="1"/>
  <c r="N40" i="1"/>
  <c r="J40" i="1"/>
  <c r="I40" i="1"/>
  <c r="E40" i="1"/>
  <c r="D40" i="1"/>
  <c r="BA39" i="1"/>
  <c r="AZ39" i="1"/>
  <c r="BB39" i="1" s="1"/>
  <c r="BC39" i="1" s="1"/>
  <c r="AW39" i="1"/>
  <c r="AR39" i="1"/>
  <c r="AM39" i="1"/>
  <c r="AH39" i="1"/>
  <c r="AC39" i="1"/>
  <c r="AD39" i="1" s="1"/>
  <c r="Y39" i="1"/>
  <c r="X39" i="1"/>
  <c r="S39" i="1"/>
  <c r="T39" i="1" s="1"/>
  <c r="N39" i="1"/>
  <c r="I39" i="1"/>
  <c r="E39" i="1"/>
  <c r="D39" i="1"/>
  <c r="BA38" i="1"/>
  <c r="AZ38" i="1"/>
  <c r="BB38" i="1" s="1"/>
  <c r="BC38" i="1" s="1"/>
  <c r="AW38" i="1"/>
  <c r="AX38" i="1" s="1"/>
  <c r="AR38" i="1"/>
  <c r="AS38" i="1" s="1"/>
  <c r="AN38" i="1"/>
  <c r="AM38" i="1"/>
  <c r="AI38" i="1"/>
  <c r="AH38" i="1"/>
  <c r="AC38" i="1"/>
  <c r="AD38" i="1" s="1"/>
  <c r="X38" i="1"/>
  <c r="Y38" i="1" s="1"/>
  <c r="S38" i="1"/>
  <c r="T38" i="1" s="1"/>
  <c r="N38" i="1"/>
  <c r="O38" i="1" s="1"/>
  <c r="I38" i="1"/>
  <c r="J38" i="1" s="1"/>
  <c r="E38" i="1"/>
  <c r="D38" i="1"/>
  <c r="BA32" i="1"/>
  <c r="AZ32" i="1"/>
  <c r="AX32" i="1"/>
  <c r="AW32" i="1"/>
  <c r="AS32" i="1"/>
  <c r="AR32" i="1"/>
  <c r="AN32" i="1"/>
  <c r="AM32" i="1"/>
  <c r="AI32" i="1"/>
  <c r="AH32" i="1"/>
  <c r="AD32" i="1"/>
  <c r="AC32" i="1"/>
  <c r="Y32" i="1"/>
  <c r="S32" i="1"/>
  <c r="N32" i="1"/>
  <c r="J32" i="1"/>
  <c r="BA29" i="1"/>
  <c r="AZ29" i="1"/>
  <c r="BB29" i="1" s="1"/>
  <c r="BC29" i="1" s="1"/>
  <c r="AX29" i="1"/>
  <c r="AW29" i="1"/>
  <c r="AS29" i="1"/>
  <c r="AR29" i="1"/>
  <c r="AN29" i="1"/>
  <c r="AM29" i="1"/>
  <c r="AI29" i="1"/>
  <c r="AH29" i="1"/>
  <c r="AC29" i="1"/>
  <c r="AD29" i="1" s="1"/>
  <c r="X29" i="1"/>
  <c r="Y29" i="1" s="1"/>
  <c r="S29" i="1"/>
  <c r="T29" i="1" s="1"/>
  <c r="O29" i="1"/>
  <c r="N29" i="1"/>
  <c r="J29" i="1"/>
  <c r="I29" i="1"/>
  <c r="E29" i="1"/>
  <c r="D29" i="1"/>
  <c r="BB28" i="1"/>
  <c r="BC28" i="1" s="1"/>
  <c r="BA28" i="1"/>
  <c r="AZ28" i="1"/>
  <c r="AW28" i="1"/>
  <c r="AX28" i="1" s="1"/>
  <c r="AR28" i="1"/>
  <c r="AS28" i="1" s="1"/>
  <c r="AM28" i="1"/>
  <c r="AN28" i="1" s="1"/>
  <c r="AI28" i="1"/>
  <c r="AH28" i="1"/>
  <c r="AC28" i="1"/>
  <c r="AD28" i="1" s="1"/>
  <c r="X28" i="1"/>
  <c r="Y28" i="1" s="1"/>
  <c r="T28" i="1"/>
  <c r="S28" i="1"/>
  <c r="O28" i="1"/>
  <c r="N28" i="1"/>
  <c r="I28" i="1"/>
  <c r="J28" i="1" s="1"/>
  <c r="E28" i="1"/>
  <c r="D28" i="1"/>
  <c r="Q27" i="1"/>
  <c r="Q30" i="1" s="1"/>
  <c r="Q33" i="1" s="1"/>
  <c r="Q34" i="1" s="1"/>
  <c r="G27" i="1"/>
  <c r="G30" i="1" s="1"/>
  <c r="BC26" i="1"/>
  <c r="AK26" i="1"/>
  <c r="AF26" i="1"/>
  <c r="AB26" i="1"/>
  <c r="W26" i="1"/>
  <c r="BB25" i="1"/>
  <c r="BC25" i="1" s="1"/>
  <c r="BA25" i="1"/>
  <c r="AZ25" i="1"/>
  <c r="AX25" i="1"/>
  <c r="AW25" i="1"/>
  <c r="AS25" i="1"/>
  <c r="AR25" i="1"/>
  <c r="AN25" i="1"/>
  <c r="AM25" i="1"/>
  <c r="AI25" i="1"/>
  <c r="AH25" i="1"/>
  <c r="AC25" i="1"/>
  <c r="AD25" i="1" s="1"/>
  <c r="Y25" i="1"/>
  <c r="X25" i="1"/>
  <c r="T25" i="1"/>
  <c r="S25" i="1"/>
  <c r="O25" i="1"/>
  <c r="N25" i="1"/>
  <c r="J25" i="1"/>
  <c r="I25" i="1"/>
  <c r="E25" i="1"/>
  <c r="D25" i="1"/>
  <c r="BC24" i="1"/>
  <c r="AF24" i="1"/>
  <c r="L24" i="1"/>
  <c r="G24" i="1"/>
  <c r="B24" i="1"/>
  <c r="BB23" i="1"/>
  <c r="BC23" i="1" s="1"/>
  <c r="BA23" i="1"/>
  <c r="AZ23" i="1"/>
  <c r="AW23" i="1"/>
  <c r="AX23" i="1" s="1"/>
  <c r="AR23" i="1"/>
  <c r="AS23" i="1" s="1"/>
  <c r="AN23" i="1"/>
  <c r="AM23" i="1"/>
  <c r="AI23" i="1"/>
  <c r="AH23" i="1"/>
  <c r="AD23" i="1"/>
  <c r="AC23" i="1"/>
  <c r="X23" i="1"/>
  <c r="Y23" i="1" s="1"/>
  <c r="S23" i="1"/>
  <c r="T23" i="1" s="1"/>
  <c r="O23" i="1"/>
  <c r="N23" i="1"/>
  <c r="I23" i="1"/>
  <c r="J23" i="1" s="1"/>
  <c r="E23" i="1"/>
  <c r="D23" i="1"/>
  <c r="AV22" i="1"/>
  <c r="AV26" i="1" s="1"/>
  <c r="AK22" i="1"/>
  <c r="AG22" i="1"/>
  <c r="AH22" i="1" s="1"/>
  <c r="AI22" i="1" s="1"/>
  <c r="AB22" i="1"/>
  <c r="AB27" i="1" s="1"/>
  <c r="AB30" i="1" s="1"/>
  <c r="AB31" i="1" s="1"/>
  <c r="V22" i="1"/>
  <c r="V26" i="1" s="1"/>
  <c r="Y26" i="1" s="1"/>
  <c r="Q22" i="1"/>
  <c r="M22" i="1"/>
  <c r="G22" i="1"/>
  <c r="B22" i="1"/>
  <c r="B26" i="1" s="1"/>
  <c r="BC21" i="1"/>
  <c r="BB21" i="1"/>
  <c r="BA21" i="1"/>
  <c r="AZ21" i="1"/>
  <c r="AW21" i="1"/>
  <c r="AX21" i="1" s="1"/>
  <c r="AR21" i="1"/>
  <c r="AS21" i="1" s="1"/>
  <c r="AM21" i="1"/>
  <c r="AN21" i="1" s="1"/>
  <c r="AH21" i="1"/>
  <c r="AI21" i="1" s="1"/>
  <c r="AC21" i="1"/>
  <c r="AD21" i="1" s="1"/>
  <c r="Y21" i="1"/>
  <c r="X21" i="1"/>
  <c r="T21" i="1"/>
  <c r="S21" i="1"/>
  <c r="O21" i="1"/>
  <c r="N21" i="1"/>
  <c r="I21" i="1"/>
  <c r="J21" i="1" s="1"/>
  <c r="D21" i="1"/>
  <c r="E21" i="1" s="1"/>
  <c r="BA20" i="1"/>
  <c r="BA22" i="1" s="1"/>
  <c r="BA27" i="1" s="1"/>
  <c r="BA30" i="1" s="1"/>
  <c r="BA33" i="1" s="1"/>
  <c r="BA34" i="1" s="1"/>
  <c r="AV20" i="1"/>
  <c r="AU20" i="1"/>
  <c r="AU22" i="1" s="1"/>
  <c r="AQ20" i="1"/>
  <c r="AQ22" i="1" s="1"/>
  <c r="AP20" i="1"/>
  <c r="AP22" i="1" s="1"/>
  <c r="AM20" i="1"/>
  <c r="AN20" i="1" s="1"/>
  <c r="AL20" i="1"/>
  <c r="AL22" i="1" s="1"/>
  <c r="AK20" i="1"/>
  <c r="AG20" i="1"/>
  <c r="AF20" i="1"/>
  <c r="AF22" i="1" s="1"/>
  <c r="AF27" i="1" s="1"/>
  <c r="AB20" i="1"/>
  <c r="AA20" i="1"/>
  <c r="AA22" i="1" s="1"/>
  <c r="W20" i="1"/>
  <c r="W22" i="1" s="1"/>
  <c r="V20" i="1"/>
  <c r="R20" i="1"/>
  <c r="R22" i="1" s="1"/>
  <c r="Q20" i="1"/>
  <c r="M20" i="1"/>
  <c r="L20" i="1"/>
  <c r="L22" i="1" s="1"/>
  <c r="I20" i="1"/>
  <c r="J20" i="1" s="1"/>
  <c r="H20" i="1"/>
  <c r="H22" i="1" s="1"/>
  <c r="H27" i="1" s="1"/>
  <c r="H30" i="1" s="1"/>
  <c r="H31" i="1" s="1"/>
  <c r="G20" i="1"/>
  <c r="C20" i="1"/>
  <c r="C22" i="1" s="1"/>
  <c r="B20" i="1"/>
  <c r="D20" i="1" s="1"/>
  <c r="E20" i="1" s="1"/>
  <c r="BB19" i="1"/>
  <c r="BC19" i="1" s="1"/>
  <c r="BA19" i="1"/>
  <c r="AZ19" i="1"/>
  <c r="AW19" i="1"/>
  <c r="AR19" i="1"/>
  <c r="AN19" i="1"/>
  <c r="AM19" i="1"/>
  <c r="AH19" i="1"/>
  <c r="AC19" i="1"/>
  <c r="AD19" i="1" s="1"/>
  <c r="X19" i="1"/>
  <c r="Y19" i="1" s="1"/>
  <c r="T19" i="1"/>
  <c r="S19" i="1"/>
  <c r="O19" i="1"/>
  <c r="N19" i="1"/>
  <c r="I19" i="1"/>
  <c r="E19" i="1"/>
  <c r="D19" i="1"/>
  <c r="BA18" i="1"/>
  <c r="AZ18" i="1"/>
  <c r="BB18" i="1" s="1"/>
  <c r="BC18" i="1" s="1"/>
  <c r="AW18" i="1"/>
  <c r="AX18" i="1" s="1"/>
  <c r="AR18" i="1"/>
  <c r="AM18" i="1"/>
  <c r="AH18" i="1"/>
  <c r="AC18" i="1"/>
  <c r="Y18" i="1"/>
  <c r="X18" i="1"/>
  <c r="T18" i="1"/>
  <c r="S18" i="1"/>
  <c r="N18" i="1"/>
  <c r="I18" i="1"/>
  <c r="D18" i="1"/>
  <c r="E18" i="1" s="1"/>
  <c r="BA17" i="1"/>
  <c r="BB17" i="1" s="1"/>
  <c r="BC17" i="1" s="1"/>
  <c r="AZ17" i="1"/>
  <c r="AX17" i="1"/>
  <c r="AW17" i="1"/>
  <c r="AS17" i="1"/>
  <c r="AR17" i="1"/>
  <c r="AN17" i="1"/>
  <c r="AM17" i="1"/>
  <c r="AH17" i="1"/>
  <c r="AI17" i="1" s="1"/>
  <c r="AD17" i="1"/>
  <c r="AC17" i="1"/>
  <c r="Y17" i="1"/>
  <c r="X17" i="1"/>
  <c r="T17" i="1"/>
  <c r="S17" i="1"/>
  <c r="O17" i="1"/>
  <c r="N17" i="1"/>
  <c r="J17" i="1"/>
  <c r="I17" i="1"/>
  <c r="D17" i="1"/>
  <c r="E17" i="1" s="1"/>
  <c r="BA16" i="1"/>
  <c r="BB16" i="1" s="1"/>
  <c r="BC16" i="1" s="1"/>
  <c r="AZ16" i="1"/>
  <c r="AX16" i="1"/>
  <c r="AW16" i="1"/>
  <c r="AS16" i="1"/>
  <c r="AR16" i="1"/>
  <c r="AN16" i="1"/>
  <c r="AM16" i="1"/>
  <c r="AH16" i="1"/>
  <c r="AI16" i="1" s="1"/>
  <c r="AD16" i="1"/>
  <c r="AC16" i="1"/>
  <c r="Y16" i="1"/>
  <c r="X16" i="1"/>
  <c r="T16" i="1"/>
  <c r="S16" i="1"/>
  <c r="O16" i="1"/>
  <c r="N16" i="1"/>
  <c r="J16" i="1"/>
  <c r="I16" i="1"/>
  <c r="D16" i="1"/>
  <c r="E16" i="1" s="1"/>
  <c r="BA15" i="1"/>
  <c r="BB15" i="1" s="1"/>
  <c r="BC15" i="1" s="1"/>
  <c r="AZ15" i="1"/>
  <c r="AX15" i="1"/>
  <c r="AW15" i="1"/>
  <c r="AS15" i="1"/>
  <c r="AR15" i="1"/>
  <c r="AN15" i="1"/>
  <c r="AM15" i="1"/>
  <c r="AH15" i="1"/>
  <c r="AI15" i="1" s="1"/>
  <c r="AD15" i="1"/>
  <c r="AC15" i="1"/>
  <c r="Y15" i="1"/>
  <c r="X15" i="1"/>
  <c r="T15" i="1"/>
  <c r="S15" i="1"/>
  <c r="O15" i="1"/>
  <c r="N15" i="1"/>
  <c r="J15" i="1"/>
  <c r="I15" i="1"/>
  <c r="D15" i="1"/>
  <c r="E15" i="1" s="1"/>
  <c r="BA14" i="1"/>
  <c r="AZ14" i="1"/>
  <c r="AX14" i="1"/>
  <c r="AW14" i="1"/>
  <c r="AS14" i="1"/>
  <c r="AR14" i="1"/>
  <c r="AN14" i="1"/>
  <c r="AM14" i="1"/>
  <c r="AH14" i="1"/>
  <c r="AI14" i="1" s="1"/>
  <c r="AD14" i="1"/>
  <c r="AC14" i="1"/>
  <c r="Y14" i="1"/>
  <c r="X14" i="1"/>
  <c r="T14" i="1"/>
  <c r="S14" i="1"/>
  <c r="O14" i="1"/>
  <c r="N14" i="1"/>
  <c r="J14" i="1"/>
  <c r="I14" i="1"/>
  <c r="D14" i="1"/>
  <c r="E14" i="1" s="1"/>
  <c r="A3" i="1"/>
  <c r="A2" i="1"/>
  <c r="AZ57" i="1" l="1"/>
  <c r="BB57" i="1" s="1"/>
  <c r="BC57" i="1" s="1"/>
  <c r="AP27" i="1"/>
  <c r="AP26" i="1"/>
  <c r="AP24" i="1"/>
  <c r="AR22" i="1"/>
  <c r="AS22" i="1" s="1"/>
  <c r="AQ26" i="1"/>
  <c r="AQ24" i="1"/>
  <c r="AQ27" i="1"/>
  <c r="AQ30" i="1" s="1"/>
  <c r="R27" i="1"/>
  <c r="R30" i="1" s="1"/>
  <c r="R24" i="1"/>
  <c r="R26" i="1"/>
  <c r="S22" i="1"/>
  <c r="T22" i="1" s="1"/>
  <c r="C27" i="1"/>
  <c r="C30" i="1" s="1"/>
  <c r="C26" i="1"/>
  <c r="C24" i="1"/>
  <c r="E24" i="1" s="1"/>
  <c r="G31" i="1"/>
  <c r="J31" i="1" s="1"/>
  <c r="I30" i="1"/>
  <c r="J30" i="1" s="1"/>
  <c r="G33" i="1"/>
  <c r="X22" i="1"/>
  <c r="Y22" i="1" s="1"/>
  <c r="AL27" i="1"/>
  <c r="AL30" i="1" s="1"/>
  <c r="AL26" i="1"/>
  <c r="AL24" i="1"/>
  <c r="I27" i="1"/>
  <c r="J27" i="1" s="1"/>
  <c r="BA31" i="1"/>
  <c r="AW46" i="1"/>
  <c r="AX46" i="1" s="1"/>
  <c r="AR65" i="1"/>
  <c r="AS65" i="1" s="1"/>
  <c r="AX64" i="1"/>
  <c r="W27" i="1"/>
  <c r="W30" i="1" s="1"/>
  <c r="W24" i="1"/>
  <c r="BB43" i="1"/>
  <c r="BC43" i="1" s="1"/>
  <c r="W65" i="1"/>
  <c r="X65" i="1" s="1"/>
  <c r="Y65" i="1" s="1"/>
  <c r="X62" i="1"/>
  <c r="Y62" i="1" s="1"/>
  <c r="AZ73" i="1"/>
  <c r="BB73" i="1" s="1"/>
  <c r="BC73" i="1" s="1"/>
  <c r="D73" i="1"/>
  <c r="E73" i="1" s="1"/>
  <c r="X20" i="1"/>
  <c r="Y20" i="1" s="1"/>
  <c r="H24" i="1"/>
  <c r="J24" i="1" s="1"/>
  <c r="AV24" i="1"/>
  <c r="BA72" i="1"/>
  <c r="AG26" i="1"/>
  <c r="AI26" i="1" s="1"/>
  <c r="AC61" i="1"/>
  <c r="AD61" i="1" s="1"/>
  <c r="I65" i="1"/>
  <c r="J65" i="1" s="1"/>
  <c r="G71" i="1"/>
  <c r="I71" i="1" s="1"/>
  <c r="J71" i="1" s="1"/>
  <c r="E26" i="1"/>
  <c r="AV27" i="1"/>
  <c r="AV30" i="1" s="1"/>
  <c r="BB42" i="1"/>
  <c r="BC42" i="1" s="1"/>
  <c r="C66" i="1"/>
  <c r="C58" i="1"/>
  <c r="C64" i="1"/>
  <c r="E64" i="1" s="1"/>
  <c r="AK71" i="1"/>
  <c r="AM71" i="1" s="1"/>
  <c r="AN71" i="1" s="1"/>
  <c r="AK72" i="1"/>
  <c r="AM72" i="1" s="1"/>
  <c r="AN72" i="1" s="1"/>
  <c r="AM69" i="1"/>
  <c r="AN69" i="1" s="1"/>
  <c r="AK24" i="1"/>
  <c r="AN24" i="1" s="1"/>
  <c r="AK27" i="1"/>
  <c r="AB58" i="1"/>
  <c r="AB61" i="1"/>
  <c r="D57" i="1"/>
  <c r="E57" i="1" s="1"/>
  <c r="AZ53" i="1"/>
  <c r="BB53" i="1" s="1"/>
  <c r="BC53" i="1" s="1"/>
  <c r="AZ54" i="1"/>
  <c r="BB54" i="1" s="1"/>
  <c r="BC54" i="1" s="1"/>
  <c r="M24" i="1"/>
  <c r="M27" i="1"/>
  <c r="M30" i="1" s="1"/>
  <c r="M26" i="1"/>
  <c r="V24" i="1"/>
  <c r="Y24" i="1" s="1"/>
  <c r="AM22" i="1"/>
  <c r="AN22" i="1" s="1"/>
  <c r="G66" i="1"/>
  <c r="AZ61" i="1"/>
  <c r="G64" i="1"/>
  <c r="I61" i="1"/>
  <c r="J61" i="1" s="1"/>
  <c r="BA62" i="1"/>
  <c r="BB62" i="1" s="1"/>
  <c r="BC62" i="1" s="1"/>
  <c r="M71" i="1"/>
  <c r="N71" i="1" s="1"/>
  <c r="O71" i="1" s="1"/>
  <c r="M72" i="1"/>
  <c r="Q71" i="1"/>
  <c r="S71" i="1" s="1"/>
  <c r="T71" i="1" s="1"/>
  <c r="AW61" i="1"/>
  <c r="AX61" i="1" s="1"/>
  <c r="Q35" i="1"/>
  <c r="AG24" i="1"/>
  <c r="AI24" i="1" s="1"/>
  <c r="AG27" i="1"/>
  <c r="AG30" i="1" s="1"/>
  <c r="AB33" i="1"/>
  <c r="AA27" i="1"/>
  <c r="AA26" i="1"/>
  <c r="AD26" i="1" s="1"/>
  <c r="AC22" i="1"/>
  <c r="AD22" i="1" s="1"/>
  <c r="O24" i="1"/>
  <c r="V27" i="1"/>
  <c r="D61" i="1"/>
  <c r="E61" i="1" s="1"/>
  <c r="L27" i="1"/>
  <c r="N22" i="1"/>
  <c r="O22" i="1" s="1"/>
  <c r="AR20" i="1"/>
  <c r="AS20" i="1" s="1"/>
  <c r="AC20" i="1"/>
  <c r="AD20" i="1" s="1"/>
  <c r="H26" i="1"/>
  <c r="BA50" i="1"/>
  <c r="AZ20" i="1"/>
  <c r="N20" i="1"/>
  <c r="O20" i="1" s="1"/>
  <c r="AU26" i="1"/>
  <c r="AX26" i="1" s="1"/>
  <c r="AU24" i="1"/>
  <c r="AW22" i="1"/>
  <c r="AX22" i="1" s="1"/>
  <c r="AU27" i="1"/>
  <c r="Q24" i="1"/>
  <c r="T24" i="1" s="1"/>
  <c r="Q26" i="1"/>
  <c r="T26" i="1" s="1"/>
  <c r="AZ66" i="1"/>
  <c r="AA24" i="1"/>
  <c r="B27" i="1"/>
  <c r="N69" i="1"/>
  <c r="O69" i="1" s="1"/>
  <c r="D22" i="1"/>
  <c r="E22" i="1" s="1"/>
  <c r="W61" i="1"/>
  <c r="W58" i="1"/>
  <c r="AN26" i="1"/>
  <c r="Q31" i="1"/>
  <c r="D53" i="1"/>
  <c r="E53" i="1" s="1"/>
  <c r="BA65" i="1"/>
  <c r="AF30" i="1"/>
  <c r="AB24" i="1"/>
  <c r="L26" i="1"/>
  <c r="H33" i="1"/>
  <c r="G26" i="1"/>
  <c r="J26" i="1" s="1"/>
  <c r="I22" i="1"/>
  <c r="J22" i="1" s="1"/>
  <c r="BB14" i="1"/>
  <c r="BC14" i="1" s="1"/>
  <c r="S20" i="1"/>
  <c r="T20" i="1" s="1"/>
  <c r="AV58" i="1"/>
  <c r="H66" i="1"/>
  <c r="H64" i="1"/>
  <c r="AL66" i="1"/>
  <c r="AM66" i="1" s="1"/>
  <c r="AN66" i="1" s="1"/>
  <c r="AL64" i="1"/>
  <c r="AM61" i="1"/>
  <c r="AN61" i="1" s="1"/>
  <c r="AV66" i="1"/>
  <c r="AW66" i="1" s="1"/>
  <c r="AX66" i="1" s="1"/>
  <c r="AZ70" i="1"/>
  <c r="BB70" i="1" s="1"/>
  <c r="BC70" i="1" s="1"/>
  <c r="BA43" i="1"/>
  <c r="AW43" i="1"/>
  <c r="AX43" i="1" s="1"/>
  <c r="D65" i="1"/>
  <c r="E65" i="1" s="1"/>
  <c r="R66" i="1"/>
  <c r="V71" i="1"/>
  <c r="X71" i="1" s="1"/>
  <c r="Y71" i="1" s="1"/>
  <c r="AR72" i="1"/>
  <c r="AS72" i="1" s="1"/>
  <c r="D43" i="1"/>
  <c r="E43" i="1" s="1"/>
  <c r="T64" i="1"/>
  <c r="AR69" i="1"/>
  <c r="AS69" i="1" s="1"/>
  <c r="AH71" i="1"/>
  <c r="AI71" i="1" s="1"/>
  <c r="N72" i="1"/>
  <c r="O72" i="1" s="1"/>
  <c r="AQ72" i="1"/>
  <c r="S73" i="1"/>
  <c r="T73" i="1" s="1"/>
  <c r="AZ69" i="1"/>
  <c r="X69" i="1"/>
  <c r="Y69" i="1" s="1"/>
  <c r="M58" i="1"/>
  <c r="AH20" i="1"/>
  <c r="AI20" i="1" s="1"/>
  <c r="AW20" i="1"/>
  <c r="AX20" i="1" s="1"/>
  <c r="BB32" i="1"/>
  <c r="BC32" i="1" s="1"/>
  <c r="AZ46" i="1"/>
  <c r="BB46" i="1" s="1"/>
  <c r="BC46" i="1" s="1"/>
  <c r="AZ50" i="1"/>
  <c r="BB50" i="1" s="1"/>
  <c r="BC50" i="1" s="1"/>
  <c r="S61" i="1"/>
  <c r="T61" i="1" s="1"/>
  <c r="AG66" i="1"/>
  <c r="AH66" i="1" s="1"/>
  <c r="AI66" i="1" s="1"/>
  <c r="AA71" i="1"/>
  <c r="AC71" i="1" s="1"/>
  <c r="AD71" i="1" s="1"/>
  <c r="D71" i="1"/>
  <c r="E71" i="1" s="1"/>
  <c r="AW65" i="1"/>
  <c r="AX65" i="1" s="1"/>
  <c r="AI64" i="1"/>
  <c r="AZ56" i="1"/>
  <c r="BB56" i="1" s="1"/>
  <c r="BC56" i="1" s="1"/>
  <c r="D56" i="1"/>
  <c r="E56" i="1" s="1"/>
  <c r="X46" i="1"/>
  <c r="Y46" i="1" s="1"/>
  <c r="V64" i="1"/>
  <c r="V66" i="1"/>
  <c r="V58" i="1"/>
  <c r="AC69" i="1"/>
  <c r="AD69" i="1" s="1"/>
  <c r="B66" i="1"/>
  <c r="D66" i="1" s="1"/>
  <c r="E66" i="1" s="1"/>
  <c r="Q66" i="1"/>
  <c r="S66" i="1" s="1"/>
  <c r="T66" i="1" s="1"/>
  <c r="D70" i="1"/>
  <c r="E70" i="1" s="1"/>
  <c r="AZ63" i="1"/>
  <c r="BB63" i="1" s="1"/>
  <c r="BC63" i="1" s="1"/>
  <c r="AK64" i="1"/>
  <c r="AN64" i="1" s="1"/>
  <c r="AR61" i="1"/>
  <c r="AS61" i="1" s="1"/>
  <c r="AW62" i="1"/>
  <c r="AX62" i="1" s="1"/>
  <c r="AW69" i="1"/>
  <c r="AX69" i="1" s="1"/>
  <c r="B72" i="1"/>
  <c r="D72" i="1" s="1"/>
  <c r="E72" i="1" s="1"/>
  <c r="Q72" i="1"/>
  <c r="S72" i="1" s="1"/>
  <c r="T72" i="1" s="1"/>
  <c r="AF72" i="1"/>
  <c r="AH72" i="1" s="1"/>
  <c r="AI72" i="1" s="1"/>
  <c r="D69" i="1"/>
  <c r="E69" i="1" s="1"/>
  <c r="AF33" i="1" l="1"/>
  <c r="AF31" i="1"/>
  <c r="AH30" i="1"/>
  <c r="AI30" i="1" s="1"/>
  <c r="AL31" i="1"/>
  <c r="AL33" i="1"/>
  <c r="AU30" i="1"/>
  <c r="AW27" i="1"/>
  <c r="AX27" i="1" s="1"/>
  <c r="N27" i="1"/>
  <c r="O27" i="1" s="1"/>
  <c r="L30" i="1"/>
  <c r="M33" i="1"/>
  <c r="M31" i="1"/>
  <c r="G34" i="1"/>
  <c r="J34" i="1" s="1"/>
  <c r="G35" i="1"/>
  <c r="I33" i="1"/>
  <c r="J33" i="1" s="1"/>
  <c r="AM27" i="1"/>
  <c r="AN27" i="1" s="1"/>
  <c r="AK30" i="1"/>
  <c r="R33" i="1"/>
  <c r="R31" i="1"/>
  <c r="T31" i="1" s="1"/>
  <c r="S30" i="1"/>
  <c r="T30" i="1" s="1"/>
  <c r="AX24" i="1"/>
  <c r="V30" i="1"/>
  <c r="X27" i="1"/>
  <c r="Y27" i="1" s="1"/>
  <c r="S27" i="1"/>
  <c r="T27" i="1" s="1"/>
  <c r="W31" i="1"/>
  <c r="W33" i="1"/>
  <c r="BB69" i="1"/>
  <c r="BC69" i="1" s="1"/>
  <c r="AZ71" i="1"/>
  <c r="BB71" i="1" s="1"/>
  <c r="BC71" i="1" s="1"/>
  <c r="AQ31" i="1"/>
  <c r="AQ33" i="1"/>
  <c r="AZ65" i="1"/>
  <c r="BB65" i="1" s="1"/>
  <c r="BC65" i="1" s="1"/>
  <c r="AZ72" i="1"/>
  <c r="BB72" i="1" s="1"/>
  <c r="BC72" i="1" s="1"/>
  <c r="C33" i="1"/>
  <c r="C31" i="1"/>
  <c r="H34" i="1"/>
  <c r="H35" i="1"/>
  <c r="AZ22" i="1"/>
  <c r="BB20" i="1"/>
  <c r="BC20" i="1" s="1"/>
  <c r="AC27" i="1"/>
  <c r="AD27" i="1" s="1"/>
  <c r="AA30" i="1"/>
  <c r="J64" i="1"/>
  <c r="W66" i="1"/>
  <c r="X66" i="1" s="1"/>
  <c r="Y66" i="1" s="1"/>
  <c r="W64" i="1"/>
  <c r="X61" i="1"/>
  <c r="Y61" i="1" s="1"/>
  <c r="O26" i="1"/>
  <c r="B30" i="1"/>
  <c r="D27" i="1"/>
  <c r="E27" i="1" s="1"/>
  <c r="AB34" i="1"/>
  <c r="AB35" i="1"/>
  <c r="AZ64" i="1"/>
  <c r="BA61" i="1"/>
  <c r="AS24" i="1"/>
  <c r="Y64" i="1"/>
  <c r="AD24" i="1"/>
  <c r="AG33" i="1"/>
  <c r="AG31" i="1"/>
  <c r="I66" i="1"/>
  <c r="J66" i="1" s="1"/>
  <c r="AS26" i="1"/>
  <c r="AH27" i="1"/>
  <c r="AI27" i="1" s="1"/>
  <c r="AB64" i="1"/>
  <c r="AD64" i="1" s="1"/>
  <c r="AB66" i="1"/>
  <c r="AC66" i="1" s="1"/>
  <c r="AD66" i="1" s="1"/>
  <c r="AV33" i="1"/>
  <c r="AV31" i="1"/>
  <c r="AP30" i="1"/>
  <c r="AR27" i="1"/>
  <c r="AS27" i="1" s="1"/>
  <c r="M35" i="1" l="1"/>
  <c r="M34" i="1"/>
  <c r="AG35" i="1"/>
  <c r="AG34" i="1"/>
  <c r="C34" i="1"/>
  <c r="C35" i="1"/>
  <c r="N30" i="1"/>
  <c r="O30" i="1" s="1"/>
  <c r="L31" i="1"/>
  <c r="O31" i="1" s="1"/>
  <c r="L33" i="1"/>
  <c r="V33" i="1"/>
  <c r="X30" i="1"/>
  <c r="Y30" i="1" s="1"/>
  <c r="V31" i="1"/>
  <c r="Y31" i="1" s="1"/>
  <c r="AV35" i="1"/>
  <c r="AV34" i="1"/>
  <c r="BA64" i="1"/>
  <c r="BA66" i="1"/>
  <c r="BB66" i="1" s="1"/>
  <c r="BC66" i="1" s="1"/>
  <c r="AL34" i="1"/>
  <c r="AL35" i="1"/>
  <c r="B33" i="1"/>
  <c r="D30" i="1"/>
  <c r="E30" i="1" s="1"/>
  <c r="B31" i="1"/>
  <c r="E31" i="1" s="1"/>
  <c r="AU33" i="1"/>
  <c r="AU31" i="1"/>
  <c r="AX31" i="1" s="1"/>
  <c r="AW30" i="1"/>
  <c r="AX30" i="1" s="1"/>
  <c r="BB61" i="1"/>
  <c r="BC61" i="1" s="1"/>
  <c r="AA31" i="1"/>
  <c r="AD31" i="1" s="1"/>
  <c r="AC30" i="1"/>
  <c r="AD30" i="1" s="1"/>
  <c r="AA33" i="1"/>
  <c r="AK31" i="1"/>
  <c r="AN31" i="1" s="1"/>
  <c r="AM30" i="1"/>
  <c r="AN30" i="1" s="1"/>
  <c r="AK33" i="1"/>
  <c r="AP33" i="1"/>
  <c r="AR30" i="1"/>
  <c r="AS30" i="1" s="1"/>
  <c r="AP31" i="1"/>
  <c r="AS31" i="1" s="1"/>
  <c r="R35" i="1"/>
  <c r="R34" i="1"/>
  <c r="T34" i="1" s="1"/>
  <c r="S33" i="1"/>
  <c r="T33" i="1" s="1"/>
  <c r="BC64" i="1"/>
  <c r="AQ35" i="1"/>
  <c r="AQ34" i="1"/>
  <c r="W35" i="1"/>
  <c r="W34" i="1"/>
  <c r="AI31" i="1"/>
  <c r="AZ27" i="1"/>
  <c r="BB22" i="1"/>
  <c r="BC22" i="1" s="1"/>
  <c r="AF34" i="1"/>
  <c r="AI34" i="1" s="1"/>
  <c r="AH33" i="1"/>
  <c r="AI33" i="1" s="1"/>
  <c r="AF35" i="1"/>
  <c r="V35" i="1" l="1"/>
  <c r="X33" i="1"/>
  <c r="Y33" i="1" s="1"/>
  <c r="V34" i="1"/>
  <c r="Y34" i="1" s="1"/>
  <c r="L34" i="1"/>
  <c r="O34" i="1" s="1"/>
  <c r="N33" i="1"/>
  <c r="O33" i="1" s="1"/>
  <c r="L35" i="1"/>
  <c r="BB27" i="1"/>
  <c r="BC27" i="1" s="1"/>
  <c r="AZ30" i="1"/>
  <c r="AR33" i="1"/>
  <c r="AS33" i="1" s="1"/>
  <c r="AP34" i="1"/>
  <c r="AS34" i="1" s="1"/>
  <c r="AP35" i="1"/>
  <c r="AM33" i="1"/>
  <c r="AN33" i="1" s="1"/>
  <c r="AK34" i="1"/>
  <c r="AN34" i="1" s="1"/>
  <c r="AK35" i="1"/>
  <c r="AC33" i="1"/>
  <c r="AD33" i="1" s="1"/>
  <c r="AA35" i="1"/>
  <c r="AA34" i="1"/>
  <c r="AD34" i="1" s="1"/>
  <c r="D33" i="1"/>
  <c r="E33" i="1" s="1"/>
  <c r="B35" i="1"/>
  <c r="B34" i="1"/>
  <c r="E34" i="1" s="1"/>
  <c r="AW33" i="1"/>
  <c r="AX33" i="1" s="1"/>
  <c r="AU34" i="1"/>
  <c r="AX34" i="1" s="1"/>
  <c r="AU35" i="1"/>
  <c r="BB30" i="1" l="1"/>
  <c r="BC30" i="1" s="1"/>
  <c r="AZ31" i="1"/>
  <c r="BC31" i="1" s="1"/>
  <c r="AZ33" i="1"/>
  <c r="AZ34" i="1" l="1"/>
  <c r="BC34" i="1" s="1"/>
  <c r="BB33" i="1"/>
  <c r="BC33" i="1" s="1"/>
</calcChain>
</file>

<file path=xl/sharedStrings.xml><?xml version="1.0" encoding="utf-8"?>
<sst xmlns="http://schemas.openxmlformats.org/spreadsheetml/2006/main" count="185" uniqueCount="89">
  <si>
    <t>REGION VI</t>
  </si>
  <si>
    <t>(In Thousand)</t>
  </si>
  <si>
    <t>A K E L C O</t>
  </si>
  <si>
    <t xml:space="preserve">       A N T E C O</t>
  </si>
  <si>
    <t>C A P E L C O</t>
  </si>
  <si>
    <t>C E N E C O</t>
  </si>
  <si>
    <t xml:space="preserve"> G U I M E L C O</t>
  </si>
  <si>
    <t xml:space="preserve">       I L E C O    I</t>
  </si>
  <si>
    <t>I L E C O  I I</t>
  </si>
  <si>
    <t xml:space="preserve">       I L E C O    I I I</t>
  </si>
  <si>
    <t xml:space="preserve">       N O C E C O</t>
  </si>
  <si>
    <t>N O N E C O</t>
  </si>
  <si>
    <t xml:space="preserve">       T O T A L</t>
  </si>
  <si>
    <t>AKELCO</t>
  </si>
  <si>
    <t>ANTECO</t>
  </si>
  <si>
    <t>CAPELCO</t>
  </si>
  <si>
    <t>CENECO</t>
  </si>
  <si>
    <t>GUIMELCO</t>
  </si>
  <si>
    <t>ILECO I</t>
  </si>
  <si>
    <t>ILECO II</t>
  </si>
  <si>
    <t>ILECO III</t>
  </si>
  <si>
    <t>NOCECO</t>
  </si>
  <si>
    <t>NONECO</t>
  </si>
  <si>
    <t>Increase</t>
  </si>
  <si>
    <t>(March.)</t>
  </si>
  <si>
    <t>Inc. / (March.)</t>
  </si>
  <si>
    <t>June</t>
  </si>
  <si>
    <t>Amount</t>
  </si>
  <si>
    <t>Percent</t>
  </si>
  <si>
    <t>STATEMENT OF OPERATIONS</t>
  </si>
  <si>
    <t xml:space="preserve">  Total Bills</t>
  </si>
  <si>
    <t xml:space="preserve">  Less:  RFSC</t>
  </si>
  <si>
    <t xml:space="preserve">            Universal Charge</t>
  </si>
  <si>
    <t xml:space="preserve">            Value Added Tax</t>
  </si>
  <si>
    <t xml:space="preserve">            Other Taxes</t>
  </si>
  <si>
    <t xml:space="preserve">            Others</t>
  </si>
  <si>
    <t xml:space="preserve">  Net Operating Revenue</t>
  </si>
  <si>
    <t xml:space="preserve">  Add:  Other Revenue</t>
  </si>
  <si>
    <t xml:space="preserve">  Total </t>
  </si>
  <si>
    <t xml:space="preserve">  Power Cost</t>
  </si>
  <si>
    <t xml:space="preserve">  %</t>
  </si>
  <si>
    <t xml:space="preserve"> </t>
  </si>
  <si>
    <t xml:space="preserve">  Non-Power Cost</t>
  </si>
  <si>
    <t xml:space="preserve">  Operating Margin (Loss)</t>
  </si>
  <si>
    <t xml:space="preserve">  Depreciation Expenses</t>
  </si>
  <si>
    <t xml:space="preserve">  Interest Expenses</t>
  </si>
  <si>
    <t xml:space="preserve">  Net Operating Margin</t>
  </si>
  <si>
    <t xml:space="preserve">  Other Expenses</t>
  </si>
  <si>
    <t xml:space="preserve">  Net Margin (Loss)</t>
  </si>
  <si>
    <t>FINANCIAL DATA</t>
  </si>
  <si>
    <t xml:space="preserve">  Cash- General Fund</t>
  </si>
  <si>
    <t xml:space="preserve">  Sinking Fund-Loan Fund  </t>
  </si>
  <si>
    <t xml:space="preserve">  Sinking Fund-RF/RFSC</t>
  </si>
  <si>
    <t xml:space="preserve">  A/R - Energy Sales</t>
  </si>
  <si>
    <t xml:space="preserve">    Amount</t>
  </si>
  <si>
    <t xml:space="preserve">    No. of Month's Sales</t>
  </si>
  <si>
    <t xml:space="preserve">  A/P - Power</t>
  </si>
  <si>
    <t xml:space="preserve">    No. of Month's Purchases</t>
  </si>
  <si>
    <t xml:space="preserve">  Ave. Monthly Power Payments</t>
  </si>
  <si>
    <t xml:space="preserve">  Advances to Officers &amp; Employees</t>
  </si>
  <si>
    <t xml:space="preserve">  Remittance to PSALM</t>
  </si>
  <si>
    <t xml:space="preserve">  Reinvestment Fund/RFSC</t>
  </si>
  <si>
    <t xml:space="preserve">  NEA Loan </t>
  </si>
  <si>
    <t xml:space="preserve">       Amount Due</t>
  </si>
  <si>
    <t xml:space="preserve">       Payment</t>
  </si>
  <si>
    <t xml:space="preserve">       No. of Quarters (Advance)/Arrears</t>
  </si>
  <si>
    <t xml:space="preserve">       Loan Amort. (Advance)/Arrears</t>
  </si>
  <si>
    <t xml:space="preserve">  Outstanding Loan</t>
  </si>
  <si>
    <t>STATISTICAL DATA</t>
  </si>
  <si>
    <t xml:space="preserve">  MWH Generated/Purchased</t>
  </si>
  <si>
    <t xml:space="preserve">  MWH Sales</t>
  </si>
  <si>
    <t xml:space="preserve">  MWH Coop Consumption</t>
  </si>
  <si>
    <t xml:space="preserve">  Systems Loss (%)</t>
  </si>
  <si>
    <t xml:space="preserve">  Average Systems Rate (P)</t>
  </si>
  <si>
    <t xml:space="preserve">  Average Power Cost (P)</t>
  </si>
  <si>
    <t xml:space="preserve">  Average Collection Period</t>
  </si>
  <si>
    <t>36</t>
  </si>
  <si>
    <t xml:space="preserve">  Number of Consumers</t>
  </si>
  <si>
    <t xml:space="preserve">  Number of Employees-Actual</t>
  </si>
  <si>
    <t xml:space="preserve">  No. of Consumers per Employee</t>
  </si>
  <si>
    <t xml:space="preserve">  Non-Power Cost/Consumer</t>
  </si>
  <si>
    <t xml:space="preserve">  Peak Load</t>
  </si>
  <si>
    <t xml:space="preserve">  2022 Perf. Assessment Rating/Class</t>
  </si>
  <si>
    <t>AAA - Mega Large</t>
  </si>
  <si>
    <t>AA - Mega Large</t>
  </si>
  <si>
    <t>AAA - Extra Large</t>
  </si>
  <si>
    <t>B - Mega Large</t>
  </si>
  <si>
    <t xml:space="preserve">  Average Collection Efficiency (%)*</t>
  </si>
  <si>
    <t>*Average Collection Efficiency Includes outstanding power bills of member-consumer-owners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</si>
</sst>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10" x14ac:knownFonts="1">
    <font>
      <sz val="10"/>
      <name val="Arial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2"/>
      <color rgb="FFFF0000"/>
      <name val="Arial"/>
      <family val="2"/>
    </font>
    <font>
      <sz val="12"/>
      <color theme="0"/>
      <name val="Arial"/>
      <family val="2"/>
    </font>
    <font>
      <sz val="10"/>
      <name val="Arial"/>
      <family val="2"/>
    </font>
    <font>
      <u/>
      <sz val="12"/>
      <name val="Arial"/>
      <family val="2"/>
    </font>
    <font>
      <sz val="11"/>
      <name val="Arial"/>
      <family val="2"/>
    </font>
    <font>
      <i/>
      <sz val="12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35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5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164" fontId="2" fillId="0" borderId="0" xfId="1" applyNumberFormat="1" applyFont="1" applyFill="1"/>
    <xf numFmtId="43" fontId="2" fillId="0" borderId="0" xfId="1" applyNumberFormat="1" applyFont="1" applyFill="1"/>
    <xf numFmtId="164" fontId="2" fillId="0" borderId="0" xfId="2" applyNumberFormat="1" applyFont="1" applyFill="1"/>
    <xf numFmtId="164" fontId="2" fillId="0" borderId="0" xfId="2" applyNumberFormat="1" applyFont="1" applyFill="1" applyAlignment="1">
      <alignment horizontal="left"/>
    </xf>
    <xf numFmtId="43" fontId="2" fillId="0" borderId="0" xfId="2" applyNumberFormat="1" applyFont="1" applyFill="1" applyAlignment="1">
      <alignment horizontal="left"/>
    </xf>
    <xf numFmtId="43" fontId="2" fillId="0" borderId="0" xfId="2" applyNumberFormat="1" applyFont="1" applyFill="1"/>
    <xf numFmtId="43" fontId="2" fillId="0" borderId="0" xfId="2" applyFont="1" applyFill="1"/>
    <xf numFmtId="164" fontId="7" fillId="0" borderId="0" xfId="1" applyNumberFormat="1" applyFont="1" applyFill="1"/>
    <xf numFmtId="43" fontId="1" fillId="0" borderId="0" xfId="2" applyFont="1" applyFill="1" applyAlignment="1">
      <alignment horizontal="left"/>
    </xf>
    <xf numFmtId="43" fontId="2" fillId="0" borderId="0" xfId="2" applyFont="1" applyFill="1" applyAlignment="1">
      <alignment horizontal="left"/>
    </xf>
    <xf numFmtId="164" fontId="2" fillId="0" borderId="0" xfId="1" applyNumberFormat="1" applyFont="1" applyFill="1" applyAlignment="1">
      <alignment horizontal="left"/>
    </xf>
    <xf numFmtId="43" fontId="8" fillId="0" borderId="0" xfId="2" applyFont="1" applyFill="1" applyAlignment="1">
      <alignment horizontal="left"/>
    </xf>
    <xf numFmtId="43" fontId="2" fillId="0" borderId="0" xfId="1" applyFont="1" applyFill="1"/>
    <xf numFmtId="164" fontId="8" fillId="0" borderId="0" xfId="2" applyNumberFormat="1" applyFont="1" applyFill="1" applyAlignment="1">
      <alignment horizontal="left"/>
    </xf>
    <xf numFmtId="43" fontId="5" fillId="0" borderId="0" xfId="2" applyFont="1" applyFill="1"/>
    <xf numFmtId="43" fontId="5" fillId="0" borderId="0" xfId="1" applyFont="1" applyFill="1"/>
    <xf numFmtId="43" fontId="9" fillId="0" borderId="0" xfId="1" applyFont="1" applyFill="1"/>
    <xf numFmtId="43" fontId="2" fillId="0" borderId="0" xfId="1" applyFont="1" applyFill="1" applyAlignment="1">
      <alignment horizontal="right"/>
    </xf>
    <xf numFmtId="43" fontId="2" fillId="0" borderId="0" xfId="1" applyFont="1" applyFill="1" applyAlignment="1">
      <alignment horizontal="center"/>
    </xf>
    <xf numFmtId="43" fontId="2" fillId="0" borderId="0" xfId="1" applyNumberFormat="1" applyFont="1" applyFill="1" applyAlignment="1">
      <alignment horizontal="center"/>
    </xf>
    <xf numFmtId="164" fontId="5" fillId="0" borderId="0" xfId="1" applyNumberFormat="1" applyFont="1" applyFill="1"/>
    <xf numFmtId="43" fontId="2" fillId="0" borderId="0" xfId="1" applyNumberFormat="1" applyFont="1" applyFill="1" applyAlignment="1">
      <alignment horizontal="left"/>
    </xf>
    <xf numFmtId="43" fontId="2" fillId="0" borderId="0" xfId="1" applyNumberFormat="1" applyFont="1" applyFill="1" applyAlignment="1">
      <alignment horizontal="right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3" fontId="2" fillId="0" borderId="0" xfId="1" applyFont="1" applyFill="1" applyAlignment="1">
      <alignment horizontal="center"/>
    </xf>
  </cellXfs>
  <cellStyles count="3">
    <cellStyle name="Comma" xfId="1" builtinId="3"/>
    <cellStyle name="Comma 13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cd-guerrerooa\ABI\Financial%20Profile\2014%20Financial%20Profile\SEPTEMBER%20with%20adjustment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cd01\abi\Balance%20Sheet\2009%20Balance%20Sheet\DEC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cd-guerrerooa\ABI\Financial%20Profile\2014%20Financial%20Profile\MARCH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agunjgd\Desktop\New%20folder\Consolidated%20Financial%20Profile%20as%20of%20June%2030,%202023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My%20Drive\ALL%20FILES\AAA\USB%201\MARCH%202020%20FILES%20(KPS%20&amp;%20FP)\TREASURY\2023\EC%20Financial%20Profile%20063023_MCSO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afileserver\ECFMSS\Users\Zac\Downloads\Power%20Market%20YTD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\Documents\COB%20Evaluation\Financial%20Profile\2023\Q2\Consolidated%20Financial%20Profile%20as%20of%20June%2030,%202023%20as%20of%20Nov%2030,%202023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ac\Desktop\aa\USB%20Drive\000_JUVEE's%20FILE%20(desktop)\COLLECTION%20EFFICIENCY\2022\02_June%202022%20COLL%20EFF%20final_juvee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afileserver\ECFMSS\Users\Zac\Downloads\Financial%20and%20Statistical%20Dat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Cs PROFITABILITY bos (outlook)"/>
      <sheetName val="Debt Service Ratio revised"/>
      <sheetName val="WORKING CAPITAL"/>
      <sheetName val="REG1"/>
      <sheetName val="CAR"/>
      <sheetName val="REG2"/>
      <sheetName val="REG3"/>
      <sheetName val="REG4 (CALABARZON)"/>
      <sheetName val="REG4 (MIMAROPA)"/>
      <sheetName val="REG5"/>
      <sheetName val="TOTAL LUZON"/>
      <sheetName val="REG6"/>
      <sheetName val="REG7"/>
      <sheetName val="REG8"/>
      <sheetName val="TOTAL VISAYAS"/>
      <sheetName val="REG9"/>
      <sheetName val="ARMM"/>
      <sheetName val="REG10"/>
      <sheetName val="CARAGA"/>
      <sheetName val="REG11"/>
      <sheetName val="REG12"/>
      <sheetName val="TOTAL MINDANAO"/>
      <sheetName val="SUMMARY ok"/>
      <sheetName val="executive summ ok"/>
      <sheetName val="ECs PROFITABILITY ok"/>
      <sheetName val="RESULTS OF OPERATIONS front) ok"/>
      <sheetName val="RESULTS OF OPERATIONS PER REGok"/>
      <sheetName val="TOP GROSSER OK"/>
      <sheetName val="TOP GAINERS OK"/>
      <sheetName val="TOP LOSERS OK"/>
      <sheetName val="TOP NO. OF CONSUMERS OK"/>
      <sheetName val="main"/>
      <sheetName val="main (2)"/>
      <sheetName val="main (3)"/>
      <sheetName val="Sheet1"/>
      <sheetName val="KPI"/>
      <sheetName val="Parameters"/>
    </sheetNames>
    <sheetDataSet>
      <sheetData sheetId="0" refreshError="1"/>
      <sheetData sheetId="1" refreshError="1">
        <row r="9">
          <cell r="B9" t="str">
            <v>INEC</v>
          </cell>
          <cell r="D9">
            <v>11960</v>
          </cell>
        </row>
        <row r="10">
          <cell r="B10" t="str">
            <v>ISECO</v>
          </cell>
          <cell r="D10">
            <v>97863.651599999983</v>
          </cell>
        </row>
        <row r="11">
          <cell r="B11" t="str">
            <v>LUELCO</v>
          </cell>
          <cell r="D11">
            <v>62594.862399999984</v>
          </cell>
        </row>
        <row r="12">
          <cell r="B12" t="str">
            <v>CENPELCO</v>
          </cell>
          <cell r="D12">
            <v>137720</v>
          </cell>
        </row>
        <row r="13">
          <cell r="B13" t="str">
            <v>PANELCO I</v>
          </cell>
          <cell r="D13">
            <v>16160.77919999999</v>
          </cell>
        </row>
        <row r="14">
          <cell r="B14" t="str">
            <v>PANELCO III</v>
          </cell>
          <cell r="D14">
            <v>146571.098</v>
          </cell>
        </row>
        <row r="15">
          <cell r="B15" t="str">
            <v>REGION I</v>
          </cell>
        </row>
        <row r="16">
          <cell r="B16" t="str">
            <v>ABRECO</v>
          </cell>
          <cell r="D16">
            <v>-52075.851599999995</v>
          </cell>
        </row>
        <row r="17">
          <cell r="B17" t="str">
            <v>BENECO</v>
          </cell>
          <cell r="D17">
            <v>7712.4835000000894</v>
          </cell>
        </row>
        <row r="18">
          <cell r="B18" t="str">
            <v>MOPRECO</v>
          </cell>
          <cell r="D18">
            <v>5622.4952000000048</v>
          </cell>
        </row>
        <row r="19">
          <cell r="B19" t="str">
            <v>IFELCO</v>
          </cell>
          <cell r="D19">
            <v>4763</v>
          </cell>
        </row>
        <row r="20">
          <cell r="B20" t="str">
            <v>KAELCO</v>
          </cell>
          <cell r="D20">
            <v>23902.310499999992</v>
          </cell>
        </row>
        <row r="21">
          <cell r="B21" t="str">
            <v>CAR</v>
          </cell>
        </row>
        <row r="22">
          <cell r="B22" t="str">
            <v>BATANELCO</v>
          </cell>
          <cell r="D22">
            <v>3423</v>
          </cell>
        </row>
        <row r="23">
          <cell r="B23" t="str">
            <v>CAGELCO I</v>
          </cell>
          <cell r="D23">
            <v>82509</v>
          </cell>
        </row>
        <row r="24">
          <cell r="B24" t="str">
            <v>CAGELCO II</v>
          </cell>
          <cell r="D24">
            <v>33459.601459200028</v>
          </cell>
        </row>
        <row r="25">
          <cell r="B25" t="str">
            <v>ISELCO I</v>
          </cell>
          <cell r="D25">
            <v>251665.51429209998</v>
          </cell>
        </row>
        <row r="26">
          <cell r="B26" t="str">
            <v>ISELCO II</v>
          </cell>
          <cell r="D26">
            <v>65080</v>
          </cell>
        </row>
        <row r="27">
          <cell r="B27" t="str">
            <v>NUVELCO</v>
          </cell>
          <cell r="D27">
            <v>0</v>
          </cell>
        </row>
        <row r="28">
          <cell r="B28" t="str">
            <v>QUIRELCO</v>
          </cell>
          <cell r="D28">
            <v>10771</v>
          </cell>
        </row>
        <row r="29">
          <cell r="B29" t="str">
            <v>REGION II</v>
          </cell>
        </row>
        <row r="30">
          <cell r="B30" t="str">
            <v>AURELCO</v>
          </cell>
          <cell r="D30">
            <v>26509</v>
          </cell>
        </row>
        <row r="31">
          <cell r="B31" t="str">
            <v>PENELCO</v>
          </cell>
          <cell r="D31">
            <v>122966</v>
          </cell>
        </row>
        <row r="32">
          <cell r="B32" t="str">
            <v>NEECO I</v>
          </cell>
          <cell r="D32">
            <v>114800.17079999996</v>
          </cell>
        </row>
        <row r="33">
          <cell r="B33" t="str">
            <v>NEECO II - Area I</v>
          </cell>
          <cell r="D33">
            <v>42601</v>
          </cell>
        </row>
        <row r="34">
          <cell r="B34" t="str">
            <v>NEECO II - Area II</v>
          </cell>
          <cell r="D34">
            <v>62162</v>
          </cell>
        </row>
        <row r="35">
          <cell r="B35" t="str">
            <v>PELCO I</v>
          </cell>
          <cell r="D35">
            <v>151111</v>
          </cell>
        </row>
        <row r="36">
          <cell r="B36" t="str">
            <v>PELCO II</v>
          </cell>
          <cell r="D36">
            <v>111100.16669999994</v>
          </cell>
        </row>
        <row r="37">
          <cell r="B37" t="str">
            <v>PELCO III</v>
          </cell>
          <cell r="D37">
            <v>-27459</v>
          </cell>
        </row>
        <row r="38">
          <cell r="B38" t="str">
            <v>PRESCO</v>
          </cell>
          <cell r="D38">
            <v>13662</v>
          </cell>
        </row>
        <row r="39">
          <cell r="B39" t="str">
            <v>SAJELCO</v>
          </cell>
          <cell r="D39">
            <v>20116.282799999986</v>
          </cell>
        </row>
        <row r="40">
          <cell r="B40" t="str">
            <v>TARELCO I</v>
          </cell>
          <cell r="D40">
            <v>119125</v>
          </cell>
        </row>
        <row r="41">
          <cell r="B41" t="str">
            <v>TARELCO II</v>
          </cell>
          <cell r="D41">
            <v>61077</v>
          </cell>
        </row>
        <row r="42">
          <cell r="B42" t="str">
            <v>ZAMECO I</v>
          </cell>
          <cell r="D42">
            <v>56876</v>
          </cell>
        </row>
        <row r="43">
          <cell r="B43" t="str">
            <v>ZAMECO II</v>
          </cell>
          <cell r="D43">
            <v>35227.535200000042</v>
          </cell>
        </row>
        <row r="44">
          <cell r="B44" t="str">
            <v>REGION III</v>
          </cell>
        </row>
        <row r="45">
          <cell r="B45" t="str">
            <v>BATELEC I</v>
          </cell>
          <cell r="D45">
            <v>233601</v>
          </cell>
        </row>
        <row r="46">
          <cell r="B46" t="str">
            <v>BATELEC II</v>
          </cell>
          <cell r="D46">
            <v>35572</v>
          </cell>
        </row>
        <row r="47">
          <cell r="B47" t="str">
            <v>BISELCO</v>
          </cell>
          <cell r="D47">
            <v>-897</v>
          </cell>
        </row>
        <row r="48">
          <cell r="B48" t="str">
            <v>FLECO</v>
          </cell>
          <cell r="D48">
            <v>34643</v>
          </cell>
        </row>
        <row r="49">
          <cell r="B49" t="str">
            <v>LUBELCO</v>
          </cell>
          <cell r="D49">
            <v>627</v>
          </cell>
        </row>
        <row r="50">
          <cell r="B50" t="str">
            <v>MARELCO</v>
          </cell>
          <cell r="D50">
            <v>4938</v>
          </cell>
        </row>
        <row r="51">
          <cell r="B51" t="str">
            <v>OMECO</v>
          </cell>
          <cell r="D51">
            <v>9649</v>
          </cell>
        </row>
        <row r="52">
          <cell r="B52" t="str">
            <v>ORMECO</v>
          </cell>
          <cell r="D52">
            <v>41334</v>
          </cell>
        </row>
        <row r="53">
          <cell r="B53" t="str">
            <v>PALECO</v>
          </cell>
          <cell r="D53">
            <v>42669</v>
          </cell>
        </row>
        <row r="54">
          <cell r="B54" t="str">
            <v>QUEZELCO I</v>
          </cell>
          <cell r="D54">
            <v>29642.942599999951</v>
          </cell>
        </row>
        <row r="55">
          <cell r="B55" t="str">
            <v xml:space="preserve">QUEZELCO II </v>
          </cell>
          <cell r="D55">
            <v>13390</v>
          </cell>
        </row>
        <row r="56">
          <cell r="B56" t="str">
            <v>TIELCO</v>
          </cell>
          <cell r="D56">
            <v>4315</v>
          </cell>
        </row>
        <row r="57">
          <cell r="B57" t="str">
            <v>ROMELCO</v>
          </cell>
          <cell r="D57">
            <v>7089</v>
          </cell>
        </row>
        <row r="58">
          <cell r="B58" t="str">
            <v>REGION IV</v>
          </cell>
        </row>
        <row r="59">
          <cell r="B59" t="str">
            <v>ALECO</v>
          </cell>
          <cell r="D59">
            <v>0</v>
          </cell>
        </row>
        <row r="60">
          <cell r="B60" t="str">
            <v>CANORECO</v>
          </cell>
          <cell r="D60">
            <v>38582</v>
          </cell>
        </row>
        <row r="61">
          <cell r="B61" t="str">
            <v>CASURECO I</v>
          </cell>
          <cell r="D61">
            <v>371</v>
          </cell>
        </row>
        <row r="62">
          <cell r="B62" t="str">
            <v>CASURECO II</v>
          </cell>
          <cell r="D62">
            <v>99727.500100000063</v>
          </cell>
        </row>
        <row r="63">
          <cell r="B63" t="str">
            <v>CASURECO III</v>
          </cell>
          <cell r="D63">
            <v>22704</v>
          </cell>
        </row>
        <row r="64">
          <cell r="B64" t="str">
            <v>CASURECO IV</v>
          </cell>
          <cell r="D64">
            <v>14270</v>
          </cell>
        </row>
        <row r="65">
          <cell r="B65" t="str">
            <v>FICELCO</v>
          </cell>
          <cell r="D65">
            <v>-5018.0596999999834</v>
          </cell>
        </row>
        <row r="66">
          <cell r="B66" t="str">
            <v>MASELCO</v>
          </cell>
          <cell r="D66">
            <v>10504</v>
          </cell>
        </row>
        <row r="67">
          <cell r="B67" t="str">
            <v>SORECO I</v>
          </cell>
          <cell r="D67">
            <v>20179</v>
          </cell>
        </row>
        <row r="68">
          <cell r="B68" t="str">
            <v>SORECO II</v>
          </cell>
          <cell r="D68">
            <v>19637.282400000026</v>
          </cell>
        </row>
        <row r="69">
          <cell r="B69" t="str">
            <v>TISELCO</v>
          </cell>
          <cell r="D69">
            <v>11728.6014</v>
          </cell>
        </row>
        <row r="70">
          <cell r="B70" t="str">
            <v>REGION V</v>
          </cell>
        </row>
        <row r="71">
          <cell r="B71" t="str">
            <v>AKELCO</v>
          </cell>
          <cell r="D71">
            <v>68343</v>
          </cell>
        </row>
        <row r="72">
          <cell r="B72" t="str">
            <v>ANTECO</v>
          </cell>
          <cell r="D72">
            <v>45561.082599999965</v>
          </cell>
        </row>
        <row r="73">
          <cell r="B73" t="str">
            <v>CAPELCO</v>
          </cell>
          <cell r="D73">
            <v>26895.635299999965</v>
          </cell>
        </row>
        <row r="74">
          <cell r="B74" t="str">
            <v>CENECO</v>
          </cell>
          <cell r="D74">
            <v>-98770.103999999817</v>
          </cell>
        </row>
        <row r="75">
          <cell r="B75" t="str">
            <v>GUIMELCO</v>
          </cell>
          <cell r="D75">
            <v>5825.9418000000005</v>
          </cell>
        </row>
        <row r="76">
          <cell r="B76" t="str">
            <v>ILECO I</v>
          </cell>
          <cell r="D76">
            <v>54022.51640000008</v>
          </cell>
        </row>
        <row r="77">
          <cell r="B77" t="str">
            <v>ILECO II</v>
          </cell>
          <cell r="D77">
            <v>65842</v>
          </cell>
        </row>
        <row r="78">
          <cell r="B78" t="str">
            <v>ILECO III</v>
          </cell>
          <cell r="D78">
            <v>3028.3224000000046</v>
          </cell>
        </row>
        <row r="79">
          <cell r="B79" t="str">
            <v>NOCECO</v>
          </cell>
          <cell r="D79">
            <v>32519.346799999941</v>
          </cell>
        </row>
        <row r="80">
          <cell r="B80" t="str">
            <v>NONECO</v>
          </cell>
          <cell r="D80">
            <v>68861</v>
          </cell>
        </row>
        <row r="81">
          <cell r="B81" t="str">
            <v>REGION VI</v>
          </cell>
        </row>
        <row r="82">
          <cell r="B82" t="str">
            <v>BANELCO</v>
          </cell>
          <cell r="D82">
            <v>3287.0310999999929</v>
          </cell>
        </row>
        <row r="83">
          <cell r="B83" t="str">
            <v>BOHECO I</v>
          </cell>
          <cell r="D83">
            <v>44411</v>
          </cell>
        </row>
        <row r="84">
          <cell r="B84" t="str">
            <v>BOHECO II</v>
          </cell>
          <cell r="D84">
            <v>25987</v>
          </cell>
        </row>
        <row r="85">
          <cell r="B85" t="str">
            <v>CELCO</v>
          </cell>
          <cell r="D85">
            <v>-238</v>
          </cell>
        </row>
        <row r="86">
          <cell r="B86" t="str">
            <v>CEBECO I</v>
          </cell>
          <cell r="D86">
            <v>50342</v>
          </cell>
        </row>
        <row r="87">
          <cell r="B87" t="str">
            <v>CEBECO II</v>
          </cell>
          <cell r="D87">
            <v>84608</v>
          </cell>
        </row>
        <row r="88">
          <cell r="B88" t="str">
            <v>CEBECO III</v>
          </cell>
          <cell r="D88">
            <v>26670</v>
          </cell>
        </row>
        <row r="89">
          <cell r="B89" t="str">
            <v>NORECO I</v>
          </cell>
          <cell r="D89">
            <v>-4152.415800000017</v>
          </cell>
        </row>
        <row r="90">
          <cell r="B90" t="str">
            <v>NORECO II</v>
          </cell>
          <cell r="D90">
            <v>52678</v>
          </cell>
        </row>
        <row r="91">
          <cell r="B91" t="str">
            <v>PROSIELCO</v>
          </cell>
          <cell r="D91">
            <v>298</v>
          </cell>
        </row>
        <row r="92">
          <cell r="B92" t="str">
            <v>REGION VII</v>
          </cell>
        </row>
        <row r="93">
          <cell r="B93" t="str">
            <v>BILECO</v>
          </cell>
          <cell r="D93">
            <v>12958</v>
          </cell>
        </row>
        <row r="94">
          <cell r="B94" t="str">
            <v>ESAMELCO</v>
          </cell>
          <cell r="D94">
            <v>21303</v>
          </cell>
        </row>
        <row r="95">
          <cell r="B95" t="str">
            <v>NORSAMELCO</v>
          </cell>
          <cell r="D95">
            <v>33568</v>
          </cell>
        </row>
        <row r="96">
          <cell r="B96" t="str">
            <v>SAMELCO I</v>
          </cell>
          <cell r="D96">
            <v>17716.40400000001</v>
          </cell>
        </row>
        <row r="97">
          <cell r="B97" t="str">
            <v>SAMELCO II</v>
          </cell>
          <cell r="D97">
            <v>40141.033522300015</v>
          </cell>
        </row>
        <row r="98">
          <cell r="B98" t="str">
            <v>LEYECO I/DORELCO</v>
          </cell>
          <cell r="D98">
            <v>14497.398257255991</v>
          </cell>
        </row>
        <row r="99">
          <cell r="B99" t="str">
            <v>LEYECO II</v>
          </cell>
          <cell r="D99">
            <v>6794.4239999999991</v>
          </cell>
        </row>
        <row r="100">
          <cell r="B100" t="str">
            <v>LEYECO III</v>
          </cell>
          <cell r="D100">
            <v>31017</v>
          </cell>
        </row>
        <row r="101">
          <cell r="B101" t="str">
            <v>LEYECO IV</v>
          </cell>
          <cell r="D101">
            <v>23846</v>
          </cell>
        </row>
        <row r="102">
          <cell r="B102" t="str">
            <v>LEYECO V</v>
          </cell>
          <cell r="D102">
            <v>-56750.774038100033</v>
          </cell>
        </row>
        <row r="103">
          <cell r="B103" t="str">
            <v>SOLECO</v>
          </cell>
          <cell r="D103">
            <v>55650.907425599988</v>
          </cell>
        </row>
        <row r="104">
          <cell r="B104" t="str">
            <v>REGION VIII</v>
          </cell>
        </row>
        <row r="105">
          <cell r="B105" t="str">
            <v>ZAMCELCO</v>
          </cell>
          <cell r="D105">
            <v>-42984</v>
          </cell>
        </row>
        <row r="106">
          <cell r="B106" t="str">
            <v>ZANECO</v>
          </cell>
          <cell r="D106">
            <v>19576.756500000018</v>
          </cell>
        </row>
        <row r="107">
          <cell r="B107" t="str">
            <v>ZAMSURECO I</v>
          </cell>
          <cell r="D107">
            <v>45209.92614320002</v>
          </cell>
        </row>
        <row r="108">
          <cell r="B108" t="str">
            <v>ZAMSURECO II</v>
          </cell>
          <cell r="D108">
            <v>-34199.083657999989</v>
          </cell>
        </row>
        <row r="109">
          <cell r="B109" t="str">
            <v>REGION IX</v>
          </cell>
        </row>
        <row r="110">
          <cell r="B110" t="str">
            <v>BASELCO</v>
          </cell>
          <cell r="D110">
            <v>-33694</v>
          </cell>
        </row>
        <row r="111">
          <cell r="B111" t="str">
            <v>CASELCO</v>
          </cell>
          <cell r="D111">
            <v>0</v>
          </cell>
        </row>
        <row r="112">
          <cell r="B112" t="str">
            <v>MAGELCO</v>
          </cell>
          <cell r="D112">
            <v>-45364</v>
          </cell>
        </row>
        <row r="113">
          <cell r="B113" t="str">
            <v>SIASELCO</v>
          </cell>
          <cell r="D113">
            <v>1994</v>
          </cell>
        </row>
        <row r="114">
          <cell r="B114" t="str">
            <v>SULECO</v>
          </cell>
          <cell r="D114">
            <v>-6980.5339000000095</v>
          </cell>
        </row>
        <row r="115">
          <cell r="B115" t="str">
            <v>TAWELCO</v>
          </cell>
          <cell r="D115">
            <v>-67845</v>
          </cell>
        </row>
        <row r="116">
          <cell r="B116" t="str">
            <v>LASURECO</v>
          </cell>
          <cell r="D116">
            <v>-30048.70259999999</v>
          </cell>
        </row>
        <row r="117">
          <cell r="B117" t="str">
            <v>ARMM</v>
          </cell>
        </row>
        <row r="118">
          <cell r="B118" t="str">
            <v>FIBECO</v>
          </cell>
          <cell r="D118">
            <v>22160</v>
          </cell>
        </row>
        <row r="119">
          <cell r="B119" t="str">
            <v>BUSECO</v>
          </cell>
          <cell r="D119">
            <v>66200.051219200017</v>
          </cell>
        </row>
        <row r="120">
          <cell r="B120" t="str">
            <v>CAMELCO</v>
          </cell>
          <cell r="D120">
            <v>17370</v>
          </cell>
        </row>
        <row r="121">
          <cell r="B121" t="str">
            <v>LANECO</v>
          </cell>
          <cell r="D121">
            <v>29149.800817359996</v>
          </cell>
        </row>
        <row r="122">
          <cell r="B122" t="str">
            <v>MOELCI I</v>
          </cell>
          <cell r="D122">
            <v>4231.9807423999882</v>
          </cell>
        </row>
        <row r="123">
          <cell r="B123" t="str">
            <v>MOELCI II</v>
          </cell>
          <cell r="D123">
            <v>80453</v>
          </cell>
        </row>
        <row r="124">
          <cell r="B124" t="str">
            <v>MORESCO I</v>
          </cell>
          <cell r="D124">
            <v>39138</v>
          </cell>
        </row>
        <row r="125">
          <cell r="B125" t="str">
            <v>MORESCO II</v>
          </cell>
          <cell r="D125">
            <v>12317</v>
          </cell>
        </row>
        <row r="126">
          <cell r="B126" t="str">
            <v>REGION X</v>
          </cell>
        </row>
        <row r="127">
          <cell r="B127" t="str">
            <v>DANECO</v>
          </cell>
          <cell r="D127">
            <v>145584</v>
          </cell>
        </row>
        <row r="128">
          <cell r="B128" t="str">
            <v>DASURECO</v>
          </cell>
          <cell r="D128">
            <v>47006.620399999898</v>
          </cell>
        </row>
        <row r="129">
          <cell r="B129" t="str">
            <v>DORECO</v>
          </cell>
          <cell r="D129">
            <v>60767</v>
          </cell>
        </row>
        <row r="130">
          <cell r="B130" t="str">
            <v>REGION XI</v>
          </cell>
        </row>
        <row r="131">
          <cell r="B131" t="str">
            <v>COTELCO</v>
          </cell>
          <cell r="D131">
            <v>27585</v>
          </cell>
        </row>
        <row r="132">
          <cell r="B132" t="str">
            <v>COTELCO-PPALMA</v>
          </cell>
          <cell r="D132">
            <v>1570</v>
          </cell>
        </row>
        <row r="133">
          <cell r="B133" t="str">
            <v>SOCOTECO I</v>
          </cell>
          <cell r="D133">
            <v>27873.486400000053</v>
          </cell>
        </row>
        <row r="134">
          <cell r="B134" t="str">
            <v>SOCOTECO II</v>
          </cell>
          <cell r="D134">
            <v>111253</v>
          </cell>
        </row>
        <row r="135">
          <cell r="B135" t="str">
            <v>SUKELCO</v>
          </cell>
          <cell r="D135">
            <v>16197</v>
          </cell>
        </row>
        <row r="136">
          <cell r="B136" t="str">
            <v>REGION XII</v>
          </cell>
        </row>
        <row r="137">
          <cell r="B137" t="str">
            <v>ANECO</v>
          </cell>
          <cell r="D137">
            <v>43297</v>
          </cell>
        </row>
        <row r="138">
          <cell r="B138" t="str">
            <v>ASELCO</v>
          </cell>
          <cell r="D138">
            <v>60927</v>
          </cell>
        </row>
        <row r="139">
          <cell r="B139" t="str">
            <v>DIELCO</v>
          </cell>
          <cell r="D139">
            <v>3399.1143999999986</v>
          </cell>
        </row>
        <row r="140">
          <cell r="B140" t="str">
            <v>SIARELCO</v>
          </cell>
          <cell r="D140">
            <v>9183</v>
          </cell>
        </row>
        <row r="141">
          <cell r="B141" t="str">
            <v>SURNECO</v>
          </cell>
          <cell r="D141">
            <v>45679</v>
          </cell>
        </row>
        <row r="142">
          <cell r="B142" t="str">
            <v>SURSECO I</v>
          </cell>
          <cell r="D142">
            <v>15283</v>
          </cell>
        </row>
        <row r="143">
          <cell r="B143" t="str">
            <v>SURSECO II</v>
          </cell>
          <cell r="D143">
            <v>10066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>
        <row r="2">
          <cell r="A2" t="str">
            <v>CENPELCO</v>
          </cell>
          <cell r="C2">
            <v>1918495</v>
          </cell>
          <cell r="D2">
            <v>200155.43299999999</v>
          </cell>
          <cell r="E2">
            <v>9.5850258533826569</v>
          </cell>
          <cell r="F2">
            <v>7.4266609145815359</v>
          </cell>
          <cell r="G2">
            <v>137720</v>
          </cell>
          <cell r="I2" t="e">
            <v>#REF!</v>
          </cell>
          <cell r="J2" t="e">
            <v>#REF!</v>
          </cell>
          <cell r="L2">
            <v>13.721726045388063</v>
          </cell>
        </row>
        <row r="3">
          <cell r="A3" t="str">
            <v>INEC</v>
          </cell>
          <cell r="C3">
            <v>1589382</v>
          </cell>
          <cell r="D3">
            <v>170673.84599999999</v>
          </cell>
          <cell r="E3">
            <v>9.3123934173253478</v>
          </cell>
          <cell r="F3">
            <v>0.85484624918339314</v>
          </cell>
          <cell r="G3">
            <v>11960</v>
          </cell>
          <cell r="I3" t="e">
            <v>#REF!</v>
          </cell>
          <cell r="J3" t="e">
            <v>#REF!</v>
          </cell>
          <cell r="L3">
            <v>11.29778326974334</v>
          </cell>
        </row>
        <row r="4">
          <cell r="A4" t="str">
            <v>ISECO</v>
          </cell>
          <cell r="C4">
            <v>1388688</v>
          </cell>
          <cell r="D4">
            <v>159790.674</v>
          </cell>
          <cell r="E4">
            <v>8.6906698947899805</v>
          </cell>
          <cell r="F4">
            <v>7.3450385093505117</v>
          </cell>
          <cell r="G4">
            <v>97863.651599999983</v>
          </cell>
          <cell r="I4" t="e">
            <v>#REF!</v>
          </cell>
          <cell r="J4" t="e">
            <v>#REF!</v>
          </cell>
          <cell r="L4">
            <v>9.9378956156590057</v>
          </cell>
        </row>
        <row r="5">
          <cell r="A5" t="str">
            <v>LUELCO</v>
          </cell>
          <cell r="C5">
            <v>1081899</v>
          </cell>
          <cell r="D5">
            <v>115632.253</v>
          </cell>
          <cell r="E5">
            <v>9.3563774114130602</v>
          </cell>
          <cell r="F5">
            <v>5.9867544768309058</v>
          </cell>
          <cell r="G5">
            <v>62594.862399999984</v>
          </cell>
          <cell r="I5" t="e">
            <v>#REF!</v>
          </cell>
          <cell r="J5" t="e">
            <v>#REF!</v>
          </cell>
          <cell r="L5">
            <v>11.222663404191104</v>
          </cell>
        </row>
        <row r="6">
          <cell r="A6" t="str">
            <v>PANELCO I</v>
          </cell>
          <cell r="C6">
            <v>560600</v>
          </cell>
          <cell r="D6">
            <v>63456.197</v>
          </cell>
          <cell r="E6">
            <v>8.834440551172646</v>
          </cell>
          <cell r="F6">
            <v>2.9891068997565968</v>
          </cell>
          <cell r="G6">
            <v>16160.77919999999</v>
          </cell>
          <cell r="I6" t="e">
            <v>#REF!</v>
          </cell>
          <cell r="J6" t="e">
            <v>#REF!</v>
          </cell>
          <cell r="L6">
            <v>13.738421713325183</v>
          </cell>
        </row>
        <row r="7">
          <cell r="A7" t="str">
            <v>PANELCO III</v>
          </cell>
          <cell r="C7">
            <v>1820458</v>
          </cell>
          <cell r="D7">
            <v>193140.09299999999</v>
          </cell>
          <cell r="E7">
            <v>9.4255831180530709</v>
          </cell>
          <cell r="F7">
            <v>8.1177634664365517</v>
          </cell>
          <cell r="G7">
            <v>146571.098</v>
          </cell>
          <cell r="I7" t="e">
            <v>#REF!</v>
          </cell>
          <cell r="J7" t="e">
            <v>#REF!</v>
          </cell>
          <cell r="L7">
            <v>15.525331376012582</v>
          </cell>
        </row>
        <row r="9">
          <cell r="C9">
            <v>8359522</v>
          </cell>
          <cell r="D9">
            <v>902848.49600000004</v>
          </cell>
          <cell r="G9">
            <v>472870.39119999995</v>
          </cell>
          <cell r="H9">
            <v>0</v>
          </cell>
          <cell r="I9" t="e">
            <v>#REF!</v>
          </cell>
          <cell r="J9" t="e">
            <v>#REF!</v>
          </cell>
          <cell r="K9">
            <v>0</v>
          </cell>
        </row>
        <row r="11">
          <cell r="A11" t="str">
            <v>ABRECO</v>
          </cell>
          <cell r="C11">
            <v>277536</v>
          </cell>
          <cell r="D11">
            <v>29142.255000000001</v>
          </cell>
          <cell r="E11">
            <v>9.523490889775001</v>
          </cell>
          <cell r="F11">
            <v>-18.46994463204415</v>
          </cell>
          <cell r="H11">
            <v>-52075.851599999995</v>
          </cell>
          <cell r="I11" t="e">
            <v>#REF!</v>
          </cell>
          <cell r="K11" t="e">
            <v>#REF!</v>
          </cell>
          <cell r="L11">
            <v>13.750084904014434</v>
          </cell>
        </row>
        <row r="12">
          <cell r="A12" t="str">
            <v>BENECO</v>
          </cell>
          <cell r="C12">
            <v>2082526</v>
          </cell>
          <cell r="D12">
            <v>266154.69900000002</v>
          </cell>
          <cell r="E12">
            <v>7.8244945808753119</v>
          </cell>
          <cell r="F12">
            <v>0.37935822351239962</v>
          </cell>
          <cell r="G12">
            <v>7712.4835000000894</v>
          </cell>
          <cell r="I12" t="e">
            <v>#REF!</v>
          </cell>
          <cell r="K12" t="e">
            <v>#REF!</v>
          </cell>
          <cell r="L12">
            <v>9.114928982500313</v>
          </cell>
        </row>
        <row r="13">
          <cell r="A13" t="str">
            <v>IFELCO</v>
          </cell>
          <cell r="C13">
            <v>131399</v>
          </cell>
          <cell r="D13">
            <v>11986.124</v>
          </cell>
          <cell r="E13">
            <v>10.962593078463064</v>
          </cell>
          <cell r="F13">
            <v>3.8025211761230726</v>
          </cell>
          <cell r="G13">
            <v>4763</v>
          </cell>
          <cell r="I13" t="e">
            <v>#REF!</v>
          </cell>
          <cell r="J13" t="e">
            <v>#REF!</v>
          </cell>
          <cell r="L13">
            <v>14.8762998307059</v>
          </cell>
        </row>
        <row r="14">
          <cell r="A14" t="str">
            <v>KAELCO</v>
          </cell>
          <cell r="C14">
            <v>210734</v>
          </cell>
          <cell r="D14">
            <v>18265.28</v>
          </cell>
          <cell r="E14">
            <v>11.537408679199006</v>
          </cell>
          <cell r="F14">
            <v>11.356186983456423</v>
          </cell>
          <cell r="G14">
            <v>23902.310499999992</v>
          </cell>
          <cell r="I14" t="e">
            <v>#REF!</v>
          </cell>
          <cell r="J14" t="e">
            <v>#REF!</v>
          </cell>
          <cell r="L14">
            <v>13.612189792021335</v>
          </cell>
        </row>
        <row r="15">
          <cell r="A15" t="str">
            <v>MOPRECO</v>
          </cell>
          <cell r="C15">
            <v>138699</v>
          </cell>
          <cell r="D15">
            <v>13333.749</v>
          </cell>
          <cell r="E15">
            <v>10.402100714510226</v>
          </cell>
          <cell r="F15">
            <v>4.0525848229035741</v>
          </cell>
          <cell r="G15">
            <v>5622.4952000000048</v>
          </cell>
          <cell r="I15" t="e">
            <v>#REF!</v>
          </cell>
          <cell r="J15" t="e">
            <v>#REF!</v>
          </cell>
          <cell r="L15">
            <v>11.122818551668891</v>
          </cell>
        </row>
        <row r="17">
          <cell r="C17">
            <v>2840894</v>
          </cell>
          <cell r="D17">
            <v>338882.10700000002</v>
          </cell>
          <cell r="G17">
            <v>42000.289200000087</v>
          </cell>
          <cell r="H17">
            <v>-52075.851599999995</v>
          </cell>
          <cell r="I17" t="e">
            <v>#REF!</v>
          </cell>
          <cell r="J17" t="e">
            <v>#REF!</v>
          </cell>
          <cell r="K17" t="e">
            <v>#REF!</v>
          </cell>
        </row>
        <row r="19">
          <cell r="A19" t="str">
            <v>BATANELCO</v>
          </cell>
          <cell r="C19">
            <v>47655</v>
          </cell>
          <cell r="D19">
            <v>4534.4350000000004</v>
          </cell>
          <cell r="E19">
            <v>10.509578370844437</v>
          </cell>
          <cell r="F19">
            <v>7</v>
          </cell>
          <cell r="G19">
            <v>3423</v>
          </cell>
          <cell r="I19" t="e">
            <v>#REF!</v>
          </cell>
          <cell r="J19" t="e">
            <v>#REF!</v>
          </cell>
          <cell r="L19">
            <v>6.0906130719054037</v>
          </cell>
        </row>
        <row r="20">
          <cell r="A20" t="str">
            <v>CAGELCO I</v>
          </cell>
          <cell r="C20">
            <v>1418672</v>
          </cell>
          <cell r="D20">
            <v>136424.78099999999</v>
          </cell>
          <cell r="E20">
            <v>10.398931848019606</v>
          </cell>
          <cell r="F20">
            <v>6</v>
          </cell>
          <cell r="G20">
            <v>82509</v>
          </cell>
          <cell r="I20" t="e">
            <v>#REF!</v>
          </cell>
          <cell r="K20" t="e">
            <v>#REF!</v>
          </cell>
          <cell r="L20">
            <v>12.111936932961488</v>
          </cell>
        </row>
        <row r="21">
          <cell r="A21" t="str">
            <v>CAGELCO II</v>
          </cell>
          <cell r="C21">
            <v>839738</v>
          </cell>
          <cell r="D21">
            <v>80895.044999999998</v>
          </cell>
          <cell r="E21">
            <v>10.380586351117056</v>
          </cell>
          <cell r="F21">
            <v>4</v>
          </cell>
          <cell r="G21">
            <v>33459.601459200028</v>
          </cell>
          <cell r="I21" t="e">
            <v>#REF!</v>
          </cell>
          <cell r="J21" t="e">
            <v>#REF!</v>
          </cell>
          <cell r="L21">
            <v>12.561853605938115</v>
          </cell>
        </row>
        <row r="22">
          <cell r="A22" t="str">
            <v>ISELCO I</v>
          </cell>
          <cell r="C22">
            <v>2315215</v>
          </cell>
          <cell r="D22">
            <v>215833.55300000001</v>
          </cell>
          <cell r="E22">
            <v>10.726853947495364</v>
          </cell>
          <cell r="F22">
            <v>12</v>
          </cell>
          <cell r="G22">
            <v>251665.51429209998</v>
          </cell>
          <cell r="I22" t="e">
            <v>#REF!</v>
          </cell>
          <cell r="K22" t="e">
            <v>#REF!</v>
          </cell>
          <cell r="L22">
            <v>13.948592206207422</v>
          </cell>
        </row>
        <row r="23">
          <cell r="A23" t="str">
            <v>ISELCO II</v>
          </cell>
          <cell r="C23">
            <v>979568</v>
          </cell>
          <cell r="D23">
            <v>110618.826</v>
          </cell>
          <cell r="E23">
            <v>8.8553461957732225</v>
          </cell>
          <cell r="F23">
            <v>6</v>
          </cell>
          <cell r="G23">
            <v>65080</v>
          </cell>
          <cell r="I23" t="e">
            <v>#REF!</v>
          </cell>
          <cell r="K23" t="e">
            <v>#REF!</v>
          </cell>
          <cell r="L23">
            <v>16.082862609883993</v>
          </cell>
        </row>
        <row r="24">
          <cell r="A24" t="str">
            <v>NUVELCO</v>
          </cell>
          <cell r="C24">
            <v>0</v>
          </cell>
          <cell r="D24">
            <v>0</v>
          </cell>
          <cell r="E24" t="e">
            <v>#DIV/0!</v>
          </cell>
          <cell r="F24">
            <v>0</v>
          </cell>
          <cell r="H24">
            <v>0</v>
          </cell>
          <cell r="I24" t="e">
            <v>#REF!</v>
          </cell>
          <cell r="J24" t="e">
            <v>#REF!</v>
          </cell>
          <cell r="L24">
            <v>0</v>
          </cell>
        </row>
        <row r="25">
          <cell r="A25" t="str">
            <v>QUIRELCO</v>
          </cell>
          <cell r="C25">
            <v>208330</v>
          </cell>
          <cell r="D25">
            <v>20965.967980000001</v>
          </cell>
          <cell r="E25">
            <v>9.9365791361854399</v>
          </cell>
          <cell r="F25">
            <v>5</v>
          </cell>
          <cell r="G25">
            <v>10771</v>
          </cell>
          <cell r="I25" t="e">
            <v>#REF!</v>
          </cell>
          <cell r="K25" t="e">
            <v>#REF!</v>
          </cell>
          <cell r="L25">
            <v>16.657523953890639</v>
          </cell>
        </row>
        <row r="27">
          <cell r="C27">
            <v>5809178</v>
          </cell>
          <cell r="D27">
            <v>569272.60797999997</v>
          </cell>
          <cell r="G27">
            <v>446908.11575130001</v>
          </cell>
          <cell r="H27">
            <v>0</v>
          </cell>
          <cell r="I27" t="e">
            <v>#REF!</v>
          </cell>
          <cell r="J27" t="e">
            <v>#REF!</v>
          </cell>
          <cell r="K27" t="e">
            <v>#REF!</v>
          </cell>
        </row>
        <row r="29">
          <cell r="A29" t="str">
            <v>AURELCO</v>
          </cell>
          <cell r="C29">
            <v>271784</v>
          </cell>
          <cell r="D29">
            <v>24380.202000000001</v>
          </cell>
          <cell r="E29">
            <v>11.147733722632815</v>
          </cell>
          <cell r="F29">
            <v>10.172841211730486</v>
          </cell>
          <cell r="G29">
            <v>26509</v>
          </cell>
          <cell r="I29" t="e">
            <v>#REF!</v>
          </cell>
          <cell r="J29" t="e">
            <v>#REF!</v>
          </cell>
          <cell r="L29">
            <v>10.615665923511679</v>
          </cell>
        </row>
        <row r="30">
          <cell r="A30" t="str">
            <v>NEECO I</v>
          </cell>
          <cell r="C30">
            <v>819866</v>
          </cell>
          <cell r="D30">
            <v>95358.334000000003</v>
          </cell>
          <cell r="E30">
            <v>8.5977382952181181</v>
          </cell>
          <cell r="F30">
            <v>13.893478674498287</v>
          </cell>
          <cell r="G30">
            <v>114800.17079999996</v>
          </cell>
          <cell r="I30" t="e">
            <v>#REF!</v>
          </cell>
          <cell r="J30" t="e">
            <v>#REF!</v>
          </cell>
          <cell r="L30">
            <v>12.44901048919486</v>
          </cell>
        </row>
        <row r="31">
          <cell r="A31" t="str">
            <v>NEECO II - Area I</v>
          </cell>
          <cell r="C31">
            <v>987329</v>
          </cell>
          <cell r="D31">
            <v>102458.16899999999</v>
          </cell>
          <cell r="E31">
            <v>9.6364107385131987</v>
          </cell>
          <cell r="F31">
            <v>4.3107382421303049</v>
          </cell>
          <cell r="G31">
            <v>42601</v>
          </cell>
          <cell r="I31" t="e">
            <v>#REF!</v>
          </cell>
          <cell r="J31" t="e">
            <v>#REF!</v>
          </cell>
          <cell r="L31">
            <v>11.447164812433583</v>
          </cell>
        </row>
        <row r="32">
          <cell r="A32" t="str">
            <v>NEECO II - Area II</v>
          </cell>
          <cell r="C32">
            <v>1081967</v>
          </cell>
          <cell r="D32">
            <v>116808.852</v>
          </cell>
          <cell r="E32">
            <v>9.2627140963597512</v>
          </cell>
          <cell r="F32">
            <v>5.8878856104743402</v>
          </cell>
          <cell r="G32">
            <v>62162</v>
          </cell>
          <cell r="I32" t="e">
            <v>#REF!</v>
          </cell>
          <cell r="J32" t="e">
            <v>#REF!</v>
          </cell>
          <cell r="L32">
            <v>9.6009195401660339</v>
          </cell>
        </row>
        <row r="33">
          <cell r="A33" t="str">
            <v>PELCO I</v>
          </cell>
          <cell r="C33">
            <v>1143664</v>
          </cell>
          <cell r="D33">
            <v>137277.80900000001</v>
          </cell>
          <cell r="E33">
            <v>8.3310187446246307</v>
          </cell>
          <cell r="F33">
            <v>14.745629571080762</v>
          </cell>
          <cell r="G33">
            <v>151111</v>
          </cell>
          <cell r="I33" t="e">
            <v>#REF!</v>
          </cell>
          <cell r="J33" t="e">
            <v>#REF!</v>
          </cell>
          <cell r="L33">
            <v>7.7879399102019535</v>
          </cell>
        </row>
        <row r="34">
          <cell r="A34" t="str">
            <v>PELCO II</v>
          </cell>
          <cell r="C34">
            <v>2445388</v>
          </cell>
          <cell r="D34">
            <v>256331.394</v>
          </cell>
          <cell r="E34">
            <v>9.5399473386392923</v>
          </cell>
          <cell r="F34">
            <v>4.6337645790501751</v>
          </cell>
          <cell r="G34">
            <v>111100.16669999994</v>
          </cell>
          <cell r="I34" t="e">
            <v>#REF!</v>
          </cell>
          <cell r="K34" t="e">
            <v>#REF!</v>
          </cell>
          <cell r="L34">
            <v>13.443215294834483</v>
          </cell>
        </row>
        <row r="35">
          <cell r="A35" t="str">
            <v>PELCO III</v>
          </cell>
          <cell r="C35">
            <v>968407</v>
          </cell>
          <cell r="D35">
            <v>101443.443</v>
          </cell>
          <cell r="F35">
            <v>-3.070978420725945</v>
          </cell>
          <cell r="H35">
            <v>-27459</v>
          </cell>
          <cell r="I35" t="e">
            <v>#REF!</v>
          </cell>
          <cell r="K35" t="e">
            <v>#REF!</v>
          </cell>
          <cell r="L35">
            <v>16.728710368716786</v>
          </cell>
        </row>
        <row r="36">
          <cell r="A36" t="str">
            <v>PENELCO</v>
          </cell>
          <cell r="C36">
            <v>2398959</v>
          </cell>
          <cell r="D36">
            <v>281296.90600000002</v>
          </cell>
          <cell r="E36">
            <v>8.5282096917198231</v>
          </cell>
          <cell r="F36">
            <v>5.7303163962654109</v>
          </cell>
          <cell r="G36">
            <v>122966</v>
          </cell>
          <cell r="I36" t="e">
            <v>#REF!</v>
          </cell>
          <cell r="J36" t="e">
            <v>#REF!</v>
          </cell>
          <cell r="L36">
            <v>7.8472037286711958</v>
          </cell>
        </row>
        <row r="37">
          <cell r="A37" t="str">
            <v>PRESCO</v>
          </cell>
          <cell r="C37">
            <v>234759</v>
          </cell>
          <cell r="D37">
            <v>25530.623</v>
          </cell>
          <cell r="E37">
            <v>9.1951927690914559</v>
          </cell>
          <cell r="F37">
            <v>6.1426817918178509</v>
          </cell>
          <cell r="G37">
            <v>13662</v>
          </cell>
          <cell r="I37" t="e">
            <v>#REF!</v>
          </cell>
          <cell r="J37" t="e">
            <v>#REF!</v>
          </cell>
          <cell r="L37">
            <v>9.2797836299239886</v>
          </cell>
        </row>
        <row r="38">
          <cell r="A38" t="str">
            <v>SAJELCO</v>
          </cell>
          <cell r="C38">
            <v>450038</v>
          </cell>
          <cell r="D38">
            <v>52152.856</v>
          </cell>
          <cell r="E38">
            <v>8.6292110253751009</v>
          </cell>
          <cell r="F38">
            <v>4.2835847146527914</v>
          </cell>
          <cell r="G38">
            <v>20116.282799999986</v>
          </cell>
          <cell r="I38" t="e">
            <v>#REF!</v>
          </cell>
          <cell r="J38" t="e">
            <v>#REF!</v>
          </cell>
          <cell r="L38">
            <v>10.183387213174123</v>
          </cell>
        </row>
        <row r="39">
          <cell r="A39" t="str">
            <v>TARELCO I</v>
          </cell>
          <cell r="C39">
            <v>1140486</v>
          </cell>
          <cell r="D39">
            <v>138244.677</v>
          </cell>
          <cell r="E39">
            <v>8.2497642929137882</v>
          </cell>
          <cell r="F39">
            <v>10.355237903169725</v>
          </cell>
          <cell r="G39">
            <v>119125</v>
          </cell>
          <cell r="I39" t="e">
            <v>#REF!</v>
          </cell>
          <cell r="J39" t="e">
            <v>#REF!</v>
          </cell>
          <cell r="L39">
            <v>8.4013798695651722</v>
          </cell>
        </row>
        <row r="40">
          <cell r="A40" t="str">
            <v>TARELCO II</v>
          </cell>
          <cell r="C40">
            <v>1224404</v>
          </cell>
          <cell r="D40">
            <v>148850.02299999999</v>
          </cell>
          <cell r="E40">
            <v>8.2257562029399232</v>
          </cell>
          <cell r="F40">
            <v>5.1216794030116075</v>
          </cell>
          <cell r="G40">
            <v>61077</v>
          </cell>
          <cell r="I40" t="e">
            <v>#REF!</v>
          </cell>
          <cell r="J40" t="e">
            <v>#REF!</v>
          </cell>
          <cell r="L40">
            <v>7.8681324262670191</v>
          </cell>
        </row>
        <row r="41">
          <cell r="A41" t="str">
            <v>ZAMECO I</v>
          </cell>
          <cell r="C41">
            <v>554679</v>
          </cell>
          <cell r="D41">
            <v>62488.231</v>
          </cell>
          <cell r="E41">
            <v>8.8765354871383693</v>
          </cell>
          <cell r="F41">
            <v>10.815909328617204</v>
          </cell>
          <cell r="G41">
            <v>56876</v>
          </cell>
          <cell r="I41" t="e">
            <v>#REF!</v>
          </cell>
          <cell r="J41" t="e">
            <v>#REF!</v>
          </cell>
          <cell r="L41">
            <v>12.214615796085402</v>
          </cell>
        </row>
        <row r="42">
          <cell r="A42" t="str">
            <v>ZAMECO II</v>
          </cell>
          <cell r="C42">
            <v>715094</v>
          </cell>
          <cell r="D42">
            <v>82401.623000000007</v>
          </cell>
          <cell r="E42">
            <v>8.6781543125673615</v>
          </cell>
          <cell r="F42">
            <v>4.5919797776615967</v>
          </cell>
          <cell r="G42">
            <v>35227.535200000042</v>
          </cell>
          <cell r="I42" t="e">
            <v>#REF!</v>
          </cell>
          <cell r="J42" t="e">
            <v>#REF!</v>
          </cell>
          <cell r="L42">
            <v>12.412164630764373</v>
          </cell>
        </row>
        <row r="44">
          <cell r="C44">
            <v>14436824</v>
          </cell>
          <cell r="D44">
            <v>1625023.1419999995</v>
          </cell>
          <cell r="G44">
            <v>937333.15549999988</v>
          </cell>
          <cell r="H44">
            <v>-27459</v>
          </cell>
          <cell r="I44" t="e">
            <v>#REF!</v>
          </cell>
          <cell r="J44" t="e">
            <v>#REF!</v>
          </cell>
          <cell r="K44" t="e">
            <v>#REF!</v>
          </cell>
        </row>
        <row r="46">
          <cell r="A46" t="str">
            <v>BATELEC I</v>
          </cell>
          <cell r="C46">
            <v>1805160</v>
          </cell>
          <cell r="D46">
            <v>197069.16099999999</v>
          </cell>
          <cell r="E46">
            <v>9.1600329084467962</v>
          </cell>
          <cell r="F46">
            <v>13.147154069803435</v>
          </cell>
          <cell r="G46">
            <v>233601</v>
          </cell>
          <cell r="I46" t="e">
            <v>#REF!</v>
          </cell>
          <cell r="J46" t="e">
            <v>#REF!</v>
          </cell>
          <cell r="L46">
            <v>11.64</v>
          </cell>
        </row>
        <row r="47">
          <cell r="A47" t="str">
            <v>BATELEC II</v>
          </cell>
          <cell r="C47">
            <v>4501959</v>
          </cell>
          <cell r="D47">
            <v>511126.80499999999</v>
          </cell>
          <cell r="E47">
            <v>8.8079102014616506</v>
          </cell>
          <cell r="F47">
            <v>0.87244737037024311</v>
          </cell>
          <cell r="G47">
            <v>35572</v>
          </cell>
          <cell r="I47" t="e">
            <v>#REF!</v>
          </cell>
          <cell r="J47" t="e">
            <v>#REF!</v>
          </cell>
          <cell r="L47">
            <v>10.69</v>
          </cell>
        </row>
        <row r="48">
          <cell r="A48" t="str">
            <v>BISELCO</v>
          </cell>
          <cell r="C48">
            <v>88239</v>
          </cell>
          <cell r="D48">
            <v>8099.2250000000004</v>
          </cell>
          <cell r="E48">
            <v>10.894746102250524</v>
          </cell>
          <cell r="F48">
            <v>-1.1481453037401121</v>
          </cell>
          <cell r="H48">
            <v>-897</v>
          </cell>
          <cell r="I48" t="e">
            <v>#REF!</v>
          </cell>
          <cell r="J48" t="e">
            <v>#REF!</v>
          </cell>
          <cell r="L48">
            <v>12.456475997678353</v>
          </cell>
        </row>
        <row r="49">
          <cell r="A49" t="str">
            <v>FLECO</v>
          </cell>
          <cell r="C49">
            <v>600054</v>
          </cell>
          <cell r="D49">
            <v>59850.014999999999</v>
          </cell>
          <cell r="E49">
            <v>10.02596239950817</v>
          </cell>
          <cell r="F49">
            <v>6.2535764507528375</v>
          </cell>
          <cell r="G49">
            <v>34643</v>
          </cell>
          <cell r="I49" t="e">
            <v>#REF!</v>
          </cell>
          <cell r="J49" t="e">
            <v>#REF!</v>
          </cell>
          <cell r="L49">
            <v>12.425192513448884</v>
          </cell>
        </row>
        <row r="50">
          <cell r="A50" t="str">
            <v>LUBELCO</v>
          </cell>
          <cell r="C50">
            <v>26919</v>
          </cell>
          <cell r="D50">
            <v>2259.2939999999999</v>
          </cell>
          <cell r="E50">
            <v>11.914783998895231</v>
          </cell>
          <cell r="F50">
            <v>2.4250628505124734</v>
          </cell>
          <cell r="G50">
            <v>627</v>
          </cell>
          <cell r="I50" t="e">
            <v>#REF!</v>
          </cell>
          <cell r="J50" t="e">
            <v>#REF!</v>
          </cell>
          <cell r="L50">
            <v>11.416109390983582</v>
          </cell>
        </row>
        <row r="51">
          <cell r="A51" t="str">
            <v>MARELCO</v>
          </cell>
          <cell r="C51">
            <v>272479</v>
          </cell>
          <cell r="D51">
            <v>26320.981</v>
          </cell>
          <cell r="E51">
            <v>10.352159746629505</v>
          </cell>
          <cell r="F51">
            <v>2.033814534895694</v>
          </cell>
          <cell r="G51">
            <v>4938</v>
          </cell>
          <cell r="I51" t="e">
            <v>#REF!</v>
          </cell>
          <cell r="K51" t="e">
            <v>#REF!</v>
          </cell>
          <cell r="L51">
            <v>9.2660616736576618</v>
          </cell>
        </row>
        <row r="52">
          <cell r="A52" t="str">
            <v>OMECO</v>
          </cell>
          <cell r="C52">
            <v>562851</v>
          </cell>
          <cell r="D52">
            <v>51980.110999999997</v>
          </cell>
          <cell r="E52">
            <v>10.828199270293979</v>
          </cell>
          <cell r="F52">
            <v>1.9255407039628341</v>
          </cell>
          <cell r="G52">
            <v>9649</v>
          </cell>
          <cell r="I52" t="e">
            <v>#REF!</v>
          </cell>
          <cell r="K52" t="e">
            <v>#REF!</v>
          </cell>
          <cell r="L52">
            <v>14.58</v>
          </cell>
        </row>
        <row r="53">
          <cell r="A53" t="str">
            <v>ORMECO</v>
          </cell>
          <cell r="C53">
            <v>1447310</v>
          </cell>
          <cell r="D53">
            <v>136324.565</v>
          </cell>
          <cell r="E53">
            <v>10.616648584207843</v>
          </cell>
          <cell r="F53">
            <v>3.2414501595865648</v>
          </cell>
          <cell r="G53">
            <v>41334</v>
          </cell>
          <cell r="I53" t="e">
            <v>#REF!</v>
          </cell>
          <cell r="J53" t="e">
            <v>#REF!</v>
          </cell>
          <cell r="L53">
            <v>11.402001813572525</v>
          </cell>
        </row>
        <row r="54">
          <cell r="A54" t="str">
            <v>PALECO</v>
          </cell>
          <cell r="C54">
            <v>1381682</v>
          </cell>
          <cell r="D54">
            <v>142394.174</v>
          </cell>
          <cell r="E54">
            <v>9.7032200207854018</v>
          </cell>
          <cell r="F54">
            <v>3.4202373461478341</v>
          </cell>
          <cell r="G54">
            <v>42669</v>
          </cell>
          <cell r="I54" t="e">
            <v>#REF!</v>
          </cell>
          <cell r="J54" t="e">
            <v>#REF!</v>
          </cell>
          <cell r="L54">
            <v>10.31</v>
          </cell>
        </row>
        <row r="55">
          <cell r="A55" t="str">
            <v>QUEZELCO I</v>
          </cell>
          <cell r="C55">
            <v>886923</v>
          </cell>
          <cell r="D55">
            <v>88018</v>
          </cell>
          <cell r="E55">
            <v>10.076609329909791</v>
          </cell>
          <cell r="F55">
            <v>3.3068364057370867</v>
          </cell>
          <cell r="G55">
            <v>29642.942599999951</v>
          </cell>
          <cell r="I55" t="e">
            <v>#REF!</v>
          </cell>
          <cell r="K55" t="e">
            <v>#REF!</v>
          </cell>
          <cell r="L55">
            <v>17.504549287895117</v>
          </cell>
        </row>
        <row r="56">
          <cell r="A56" t="str">
            <v xml:space="preserve">QUEZELCO II </v>
          </cell>
          <cell r="C56">
            <v>215447</v>
          </cell>
          <cell r="D56">
            <v>18492.972000000002</v>
          </cell>
          <cell r="E56">
            <v>11.650209603951165</v>
          </cell>
          <cell r="F56">
            <v>6.7558363059349436</v>
          </cell>
          <cell r="G56">
            <v>13390</v>
          </cell>
          <cell r="I56" t="e">
            <v>#REF!</v>
          </cell>
          <cell r="K56" t="e">
            <v>#REF!</v>
          </cell>
          <cell r="L56">
            <v>14.262679795698933</v>
          </cell>
        </row>
        <row r="57">
          <cell r="A57" t="str">
            <v>ROMELCO</v>
          </cell>
          <cell r="C57">
            <v>99825</v>
          </cell>
          <cell r="D57">
            <v>9419.9439999999995</v>
          </cell>
          <cell r="E57">
            <v>10.597196756159061</v>
          </cell>
          <cell r="F57">
            <v>6.6319895968790634</v>
          </cell>
          <cell r="G57">
            <v>7089</v>
          </cell>
          <cell r="I57" t="e">
            <v>#REF!</v>
          </cell>
          <cell r="J57" t="e">
            <v>#REF!</v>
          </cell>
          <cell r="L57">
            <v>10.963558738445066</v>
          </cell>
        </row>
        <row r="58">
          <cell r="A58" t="str">
            <v>TIELCO</v>
          </cell>
          <cell r="C58">
            <v>161796</v>
          </cell>
          <cell r="D58">
            <v>17712.688999999998</v>
          </cell>
          <cell r="E58">
            <v>9.1344685157629097</v>
          </cell>
          <cell r="F58">
            <v>2.6305040935886415</v>
          </cell>
          <cell r="G58">
            <v>4315</v>
          </cell>
          <cell r="I58" t="e">
            <v>#REF!</v>
          </cell>
          <cell r="J58" t="e">
            <v>#REF!</v>
          </cell>
          <cell r="L58">
            <v>8.9585162094283994</v>
          </cell>
        </row>
        <row r="60">
          <cell r="C60">
            <v>12050644</v>
          </cell>
          <cell r="D60">
            <v>1269067.9360000002</v>
          </cell>
          <cell r="G60">
            <v>457469.94259999995</v>
          </cell>
          <cell r="H60">
            <v>-897</v>
          </cell>
          <cell r="I60" t="e">
            <v>#REF!</v>
          </cell>
          <cell r="J60" t="e">
            <v>#REF!</v>
          </cell>
          <cell r="K60" t="e">
            <v>#REF!</v>
          </cell>
        </row>
        <row r="62">
          <cell r="A62" t="str">
            <v>ALECO</v>
          </cell>
          <cell r="C62">
            <v>0</v>
          </cell>
          <cell r="D62">
            <v>0</v>
          </cell>
          <cell r="E62" t="e">
            <v>#DIV/0!</v>
          </cell>
          <cell r="F62">
            <v>0</v>
          </cell>
          <cell r="H62">
            <v>0</v>
          </cell>
          <cell r="I62" t="e">
            <v>#REF!</v>
          </cell>
          <cell r="J62" t="e">
            <v>#REF!</v>
          </cell>
          <cell r="L62">
            <v>0</v>
          </cell>
        </row>
        <row r="63">
          <cell r="A63" t="str">
            <v>CANORECO</v>
          </cell>
          <cell r="C63">
            <v>848767</v>
          </cell>
          <cell r="D63">
            <v>90501.001000000004</v>
          </cell>
          <cell r="E63">
            <v>9.3785371501029022</v>
          </cell>
          <cell r="F63">
            <v>4.8107591827370282</v>
          </cell>
          <cell r="G63">
            <v>38582</v>
          </cell>
          <cell r="I63" t="e">
            <v>#REF!</v>
          </cell>
          <cell r="J63" t="e">
            <v>#REF!</v>
          </cell>
          <cell r="L63">
            <v>10.612907868913508</v>
          </cell>
        </row>
        <row r="64">
          <cell r="A64" t="str">
            <v>CASURECO I</v>
          </cell>
          <cell r="C64">
            <v>394996</v>
          </cell>
          <cell r="D64">
            <v>35456.266000000003</v>
          </cell>
          <cell r="E64">
            <v>11.140372198245579</v>
          </cell>
          <cell r="F64">
            <v>0.10244317303231792</v>
          </cell>
          <cell r="G64">
            <v>371</v>
          </cell>
          <cell r="I64" t="e">
            <v>#REF!</v>
          </cell>
          <cell r="K64" t="e">
            <v>#REF!</v>
          </cell>
          <cell r="L64">
            <v>15.157647901014709</v>
          </cell>
        </row>
        <row r="65">
          <cell r="A65" t="str">
            <v>CASURECO II</v>
          </cell>
          <cell r="C65">
            <v>1567541</v>
          </cell>
          <cell r="D65">
            <v>168992.93700000001</v>
          </cell>
          <cell r="E65">
            <v>9.2757781942093818</v>
          </cell>
          <cell r="F65">
            <v>6.5851660739834452</v>
          </cell>
          <cell r="G65">
            <v>99727.500100000063</v>
          </cell>
          <cell r="I65" t="e">
            <v>#REF!</v>
          </cell>
          <cell r="J65" t="e">
            <v>#REF!</v>
          </cell>
          <cell r="L65">
            <v>14.745293668997331</v>
          </cell>
        </row>
        <row r="66">
          <cell r="A66" t="str">
            <v>CASURECO III</v>
          </cell>
          <cell r="C66">
            <v>571186</v>
          </cell>
          <cell r="D66">
            <v>49798.373</v>
          </cell>
          <cell r="E66">
            <v>11.469973125427209</v>
          </cell>
          <cell r="F66">
            <v>4.5696987750534381</v>
          </cell>
          <cell r="G66">
            <v>22704</v>
          </cell>
          <cell r="I66" t="e">
            <v>#REF!</v>
          </cell>
          <cell r="K66" t="e">
            <v>#REF!</v>
          </cell>
          <cell r="L66">
            <v>18.766505084636197</v>
          </cell>
        </row>
        <row r="67">
          <cell r="A67" t="str">
            <v>CASURECO IV</v>
          </cell>
          <cell r="C67">
            <v>322881</v>
          </cell>
          <cell r="D67">
            <v>27261.513999999999</v>
          </cell>
          <cell r="E67">
            <v>11.843839634145045</v>
          </cell>
          <cell r="F67">
            <v>4.6499957638440836</v>
          </cell>
          <cell r="G67">
            <v>14270</v>
          </cell>
          <cell r="I67" t="e">
            <v>#REF!</v>
          </cell>
          <cell r="K67" t="e">
            <v>#REF!</v>
          </cell>
          <cell r="L67">
            <v>13.028324069663363</v>
          </cell>
        </row>
        <row r="68">
          <cell r="A68" t="str">
            <v>FICELCO</v>
          </cell>
          <cell r="C68">
            <v>270949</v>
          </cell>
          <cell r="D68">
            <v>26179.307000000001</v>
          </cell>
          <cell r="E68">
            <v>10.349739204326532</v>
          </cell>
          <cell r="F68">
            <v>-1.9100341580194868</v>
          </cell>
          <cell r="H68">
            <v>-5018.0596999999834</v>
          </cell>
          <cell r="I68" t="e">
            <v>#REF!</v>
          </cell>
          <cell r="J68" t="e">
            <v>#REF!</v>
          </cell>
          <cell r="L68">
            <v>14.812875320796785</v>
          </cell>
        </row>
        <row r="69">
          <cell r="A69" t="str">
            <v>MASELCO</v>
          </cell>
          <cell r="C69">
            <v>399760</v>
          </cell>
          <cell r="D69">
            <v>47165.063000000002</v>
          </cell>
          <cell r="E69">
            <v>8.475765207819185</v>
          </cell>
          <cell r="F69">
            <v>2.9390039171796305</v>
          </cell>
          <cell r="G69">
            <v>10504</v>
          </cell>
          <cell r="I69" t="e">
            <v>#REF!</v>
          </cell>
          <cell r="K69" t="e">
            <v>#REF!</v>
          </cell>
          <cell r="L69">
            <v>20.228741118308797</v>
          </cell>
        </row>
        <row r="70">
          <cell r="A70" t="str">
            <v>SORECO I</v>
          </cell>
          <cell r="C70">
            <v>313744</v>
          </cell>
          <cell r="D70">
            <v>26564.445</v>
          </cell>
          <cell r="E70">
            <v>11.810674004294086</v>
          </cell>
          <cell r="F70">
            <v>6.9650006903216903</v>
          </cell>
          <cell r="G70">
            <v>20179</v>
          </cell>
          <cell r="I70" t="e">
            <v>#REF!</v>
          </cell>
          <cell r="K70" t="e">
            <v>#REF!</v>
          </cell>
          <cell r="L70">
            <v>12.999739836568548</v>
          </cell>
        </row>
        <row r="71">
          <cell r="A71" t="str">
            <v>SORECO II</v>
          </cell>
          <cell r="C71">
            <v>492624</v>
          </cell>
          <cell r="D71">
            <v>46338.605000000003</v>
          </cell>
          <cell r="E71">
            <v>10.630963103010977</v>
          </cell>
          <cell r="F71">
            <v>3.9921834882939691</v>
          </cell>
          <cell r="G71">
            <v>19637.282400000026</v>
          </cell>
          <cell r="I71" t="e">
            <v>#REF!</v>
          </cell>
          <cell r="K71" t="e">
            <v>#REF!</v>
          </cell>
          <cell r="L71">
            <v>15.887757104181985</v>
          </cell>
        </row>
        <row r="72">
          <cell r="A72" t="str">
            <v>TISELCO</v>
          </cell>
          <cell r="C72">
            <v>45426</v>
          </cell>
          <cell r="D72">
            <v>3901.7289999999998</v>
          </cell>
          <cell r="E72">
            <v>11.642530785710644</v>
          </cell>
          <cell r="F72">
            <v>26.385104317074166</v>
          </cell>
          <cell r="G72">
            <v>11728.6014</v>
          </cell>
          <cell r="I72" t="e">
            <v>#REF!</v>
          </cell>
          <cell r="J72" t="e">
            <v>#REF!</v>
          </cell>
          <cell r="L72">
            <v>17.18098551205383</v>
          </cell>
        </row>
        <row r="74">
          <cell r="C74">
            <v>5227874</v>
          </cell>
          <cell r="D74">
            <v>522159.24000000005</v>
          </cell>
          <cell r="G74">
            <v>237703.38390000007</v>
          </cell>
          <cell r="H74">
            <v>-5018.0596999999834</v>
          </cell>
          <cell r="I74" t="e">
            <v>#REF!</v>
          </cell>
          <cell r="J74" t="e">
            <v>#REF!</v>
          </cell>
          <cell r="K74" t="e">
            <v>#REF!</v>
          </cell>
        </row>
        <row r="76">
          <cell r="A76" t="str">
            <v>AKELCO</v>
          </cell>
          <cell r="C76">
            <v>1626536</v>
          </cell>
          <cell r="D76">
            <v>163169.39499999999</v>
          </cell>
          <cell r="E76">
            <v>9.9683889861821218</v>
          </cell>
          <cell r="F76">
            <v>4.3385439282095817</v>
          </cell>
          <cell r="G76">
            <v>68343</v>
          </cell>
          <cell r="I76" t="e">
            <v>#REF!</v>
          </cell>
          <cell r="J76" t="e">
            <v>#REF!</v>
          </cell>
          <cell r="L76">
            <v>10.761035088106844</v>
          </cell>
        </row>
        <row r="77">
          <cell r="A77" t="str">
            <v>ANTECO</v>
          </cell>
          <cell r="C77">
            <v>580245</v>
          </cell>
          <cell r="D77">
            <v>58234.601999999999</v>
          </cell>
          <cell r="E77">
            <v>9.9639214499997788</v>
          </cell>
          <cell r="F77">
            <v>8.1077176144770267</v>
          </cell>
          <cell r="G77">
            <v>45561.082599999965</v>
          </cell>
          <cell r="I77" t="e">
            <v>#REF!</v>
          </cell>
          <cell r="J77" t="e">
            <v>#REF!</v>
          </cell>
          <cell r="L77">
            <v>12.714610521027375</v>
          </cell>
        </row>
        <row r="78">
          <cell r="A78" t="str">
            <v>CAPELCO</v>
          </cell>
          <cell r="C78">
            <v>1110886</v>
          </cell>
          <cell r="D78">
            <v>97538.175000000003</v>
          </cell>
          <cell r="E78">
            <v>11.389243237327333</v>
          </cell>
          <cell r="F78">
            <v>2.4898002912613881</v>
          </cell>
          <cell r="G78">
            <v>26895.635299999965</v>
          </cell>
          <cell r="I78" t="e">
            <v>#REF!</v>
          </cell>
          <cell r="J78" t="e">
            <v>#REF!</v>
          </cell>
          <cell r="L78">
            <v>13.650124435729463</v>
          </cell>
        </row>
        <row r="79">
          <cell r="A79" t="str">
            <v>CENECO</v>
          </cell>
          <cell r="C79">
            <v>3957188</v>
          </cell>
          <cell r="D79">
            <v>452959.97399999999</v>
          </cell>
          <cell r="E79">
            <v>8.7362862662121223</v>
          </cell>
          <cell r="F79">
            <v>-2.6008799508346789</v>
          </cell>
          <cell r="H79">
            <v>-98770.103999999817</v>
          </cell>
          <cell r="I79" t="e">
            <v>#REF!</v>
          </cell>
          <cell r="J79" t="e">
            <v>#REF!</v>
          </cell>
          <cell r="L79">
            <v>14.525970649768938</v>
          </cell>
        </row>
        <row r="80">
          <cell r="A80" t="str">
            <v>GUIMELCO</v>
          </cell>
          <cell r="C80">
            <v>210518</v>
          </cell>
          <cell r="D80">
            <v>16074.153</v>
          </cell>
          <cell r="E80">
            <v>13.096677628986113</v>
          </cell>
          <cell r="F80">
            <v>2.8354781084209844</v>
          </cell>
          <cell r="G80">
            <v>5825.9418000000005</v>
          </cell>
          <cell r="I80" t="e">
            <v>#REF!</v>
          </cell>
          <cell r="J80" t="e">
            <v>#REF!</v>
          </cell>
          <cell r="L80">
            <v>12.611861632672394</v>
          </cell>
        </row>
        <row r="81">
          <cell r="A81" t="str">
            <v>ILECO I</v>
          </cell>
          <cell r="C81">
            <v>1478528</v>
          </cell>
          <cell r="D81">
            <v>139852.24197999999</v>
          </cell>
          <cell r="E81">
            <v>10.572072203257504</v>
          </cell>
          <cell r="F81">
            <v>3.7657571006286479</v>
          </cell>
          <cell r="G81">
            <v>54022.51640000008</v>
          </cell>
          <cell r="I81" t="e">
            <v>#REF!</v>
          </cell>
          <cell r="J81" t="e">
            <v>#REF!</v>
          </cell>
          <cell r="L81">
            <v>10.662625654259299</v>
          </cell>
        </row>
        <row r="82">
          <cell r="A82" t="str">
            <v>ILECO II</v>
          </cell>
          <cell r="C82">
            <v>913401</v>
          </cell>
          <cell r="D82">
            <v>92082.32</v>
          </cell>
          <cell r="E82">
            <v>9.919396036068596</v>
          </cell>
          <cell r="F82">
            <v>8.0424782393077621</v>
          </cell>
          <cell r="G82">
            <v>65842</v>
          </cell>
          <cell r="I82" t="e">
            <v>#REF!</v>
          </cell>
          <cell r="J82" t="e">
            <v>#REF!</v>
          </cell>
          <cell r="L82">
            <v>11.511906897322682</v>
          </cell>
        </row>
        <row r="83">
          <cell r="A83" t="str">
            <v>ILECO III</v>
          </cell>
          <cell r="C83">
            <v>370424</v>
          </cell>
          <cell r="D83">
            <v>36574.199999999997</v>
          </cell>
          <cell r="E83">
            <v>10.128013736459035</v>
          </cell>
          <cell r="F83">
            <v>0.84699950194347695</v>
          </cell>
          <cell r="G83">
            <v>3028.3224000000046</v>
          </cell>
          <cell r="I83" t="e">
            <v>#REF!</v>
          </cell>
          <cell r="J83" t="e">
            <v>#REF!</v>
          </cell>
          <cell r="L83">
            <v>13.223899290120459</v>
          </cell>
        </row>
        <row r="84">
          <cell r="A84" t="str">
            <v>NOCECO</v>
          </cell>
          <cell r="C84">
            <v>1257072</v>
          </cell>
          <cell r="D84">
            <v>133679.79300000001</v>
          </cell>
          <cell r="E84">
            <v>9.403605225510784</v>
          </cell>
          <cell r="F84">
            <v>2.6877195886836112</v>
          </cell>
          <cell r="G84">
            <v>32519.346799999941</v>
          </cell>
          <cell r="I84" t="e">
            <v>#REF!</v>
          </cell>
          <cell r="J84" t="e">
            <v>#REF!</v>
          </cell>
          <cell r="L84">
            <v>10.796909929022735</v>
          </cell>
        </row>
        <row r="85">
          <cell r="A85" t="str">
            <v>NONECO</v>
          </cell>
          <cell r="C85">
            <v>1193074</v>
          </cell>
          <cell r="D85">
            <v>111497.527</v>
          </cell>
          <cell r="E85">
            <v>10.700452575957133</v>
          </cell>
          <cell r="F85">
            <v>6.3029625141187609</v>
          </cell>
          <cell r="G85">
            <v>68861</v>
          </cell>
          <cell r="I85" t="e">
            <v>#REF!</v>
          </cell>
          <cell r="J85" t="e">
            <v>#REF!</v>
          </cell>
          <cell r="L85">
            <v>10.748450318587874</v>
          </cell>
        </row>
        <row r="87">
          <cell r="C87">
            <v>12697872</v>
          </cell>
          <cell r="D87">
            <v>1301662.3809800001</v>
          </cell>
          <cell r="G87">
            <v>370898.84529999999</v>
          </cell>
          <cell r="H87">
            <v>-98770.103999999817</v>
          </cell>
          <cell r="I87" t="e">
            <v>#REF!</v>
          </cell>
          <cell r="J87" t="e">
            <v>#REF!</v>
          </cell>
          <cell r="K87">
            <v>0</v>
          </cell>
        </row>
        <row r="89">
          <cell r="A89" t="str">
            <v>BANELCO</v>
          </cell>
          <cell r="C89">
            <v>121925</v>
          </cell>
          <cell r="D89">
            <v>11823.277</v>
          </cell>
          <cell r="E89">
            <v>10.312284825941234</v>
          </cell>
          <cell r="F89">
            <v>2.7806937163872862</v>
          </cell>
          <cell r="G89">
            <v>3287.0310999999929</v>
          </cell>
          <cell r="I89" t="e">
            <v>#REF!</v>
          </cell>
          <cell r="K89" t="e">
            <v>#REF!</v>
          </cell>
          <cell r="L89">
            <v>9.1923554703814876</v>
          </cell>
        </row>
        <row r="90">
          <cell r="A90" t="str">
            <v>BOHECO I</v>
          </cell>
          <cell r="C90">
            <v>804490</v>
          </cell>
          <cell r="D90">
            <v>93059.739000000001</v>
          </cell>
          <cell r="E90">
            <v>8.6448770289372927</v>
          </cell>
          <cell r="F90">
            <v>5.7375736074973069</v>
          </cell>
          <cell r="G90">
            <v>44411</v>
          </cell>
          <cell r="I90" t="e">
            <v>#REF!</v>
          </cell>
          <cell r="J90" t="e">
            <v>#REF!</v>
          </cell>
          <cell r="L90">
            <v>5.2916813655278228</v>
          </cell>
        </row>
        <row r="91">
          <cell r="A91" t="str">
            <v>BOHECO II</v>
          </cell>
          <cell r="C91">
            <v>524909</v>
          </cell>
          <cell r="D91">
            <v>58207.961000000003</v>
          </cell>
          <cell r="E91">
            <v>9.0178214626002777</v>
          </cell>
          <cell r="F91">
            <v>5.1361869242369442</v>
          </cell>
          <cell r="G91">
            <v>25987</v>
          </cell>
          <cell r="I91" t="e">
            <v>#REF!</v>
          </cell>
          <cell r="J91" t="e">
            <v>#REF!</v>
          </cell>
          <cell r="L91">
            <v>10.384502900928004</v>
          </cell>
        </row>
        <row r="92">
          <cell r="A92" t="str">
            <v>CELCO</v>
          </cell>
          <cell r="C92">
            <v>73778</v>
          </cell>
          <cell r="D92">
            <v>6361.9170000000004</v>
          </cell>
          <cell r="E92">
            <v>11.596819009113133</v>
          </cell>
          <cell r="F92">
            <v>-0.37250943012317855</v>
          </cell>
          <cell r="H92">
            <v>-238</v>
          </cell>
          <cell r="I92" t="e">
            <v>#REF!</v>
          </cell>
          <cell r="J92" t="e">
            <v>#REF!</v>
          </cell>
          <cell r="L92">
            <v>8.9799425630478051</v>
          </cell>
        </row>
        <row r="93">
          <cell r="A93" t="str">
            <v>CEBECO I</v>
          </cell>
          <cell r="C93">
            <v>978391</v>
          </cell>
          <cell r="D93">
            <v>115654.431</v>
          </cell>
          <cell r="E93">
            <v>8.4596067054274826</v>
          </cell>
          <cell r="F93">
            <v>5.3443599284474477</v>
          </cell>
          <cell r="G93">
            <v>50342</v>
          </cell>
          <cell r="I93" t="e">
            <v>#REF!</v>
          </cell>
          <cell r="J93" t="e">
            <v>#REF!</v>
          </cell>
          <cell r="L93">
            <v>10.173674584902743</v>
          </cell>
        </row>
        <row r="94">
          <cell r="A94" t="str">
            <v>CEBECO II</v>
          </cell>
          <cell r="C94">
            <v>1670799</v>
          </cell>
          <cell r="D94">
            <v>209709.723</v>
          </cell>
          <cell r="E94">
            <v>7.9671985452005005</v>
          </cell>
          <cell r="F94">
            <v>5.2797009700377222</v>
          </cell>
          <cell r="G94">
            <v>84608</v>
          </cell>
          <cell r="I94" t="e">
            <v>#REF!</v>
          </cell>
          <cell r="J94" t="e">
            <v>#REF!</v>
          </cell>
          <cell r="L94">
            <v>7.7264875187688391</v>
          </cell>
        </row>
        <row r="95">
          <cell r="A95" t="str">
            <v>CEBECO III</v>
          </cell>
          <cell r="C95">
            <v>613670</v>
          </cell>
          <cell r="D95">
            <v>102869.072</v>
          </cell>
          <cell r="E95">
            <v>5.9655442405468575</v>
          </cell>
          <cell r="F95">
            <v>4.5531525502434489</v>
          </cell>
          <cell r="G95">
            <v>26670</v>
          </cell>
          <cell r="I95" t="e">
            <v>#REF!</v>
          </cell>
          <cell r="J95" t="e">
            <v>#REF!</v>
          </cell>
          <cell r="L95">
            <v>6.9352643929028703</v>
          </cell>
        </row>
        <row r="96">
          <cell r="A96" t="str">
            <v>NORECO I</v>
          </cell>
          <cell r="C96">
            <v>357012</v>
          </cell>
          <cell r="D96">
            <v>37105.769999999997</v>
          </cell>
          <cell r="E96">
            <v>9.6214685748335107</v>
          </cell>
          <cell r="F96">
            <v>-1.2023804255097226</v>
          </cell>
          <cell r="H96">
            <v>-4152.415800000017</v>
          </cell>
          <cell r="I96" t="e">
            <v>#REF!</v>
          </cell>
          <cell r="J96" t="e">
            <v>#REF!</v>
          </cell>
          <cell r="L96">
            <v>13.413186025614646</v>
          </cell>
        </row>
        <row r="97">
          <cell r="A97" t="str">
            <v>NORECO II</v>
          </cell>
          <cell r="C97">
            <v>1720345</v>
          </cell>
          <cell r="D97">
            <v>172205.58100000001</v>
          </cell>
          <cell r="E97">
            <v>9.9900653045617602</v>
          </cell>
          <cell r="F97">
            <v>3.244482384403228</v>
          </cell>
          <cell r="G97">
            <v>52678</v>
          </cell>
          <cell r="I97" t="e">
            <v>#REF!</v>
          </cell>
          <cell r="J97" t="e">
            <v>#REF!</v>
          </cell>
          <cell r="L97">
            <v>15.298771186040669</v>
          </cell>
        </row>
        <row r="98">
          <cell r="A98" t="str">
            <v>PROSIELCO</v>
          </cell>
          <cell r="C98">
            <v>123121</v>
          </cell>
          <cell r="D98">
            <v>10977.704</v>
          </cell>
          <cell r="E98">
            <v>11.215551084270444</v>
          </cell>
          <cell r="F98">
            <v>0.27976754884196886</v>
          </cell>
          <cell r="G98">
            <v>298</v>
          </cell>
          <cell r="I98" t="e">
            <v>#REF!</v>
          </cell>
          <cell r="J98" t="e">
            <v>#REF!</v>
          </cell>
          <cell r="L98">
            <v>11.275098820043386</v>
          </cell>
        </row>
        <row r="100">
          <cell r="C100">
            <v>6988440</v>
          </cell>
          <cell r="D100">
            <v>817975.17500000005</v>
          </cell>
          <cell r="G100">
            <v>288281.03110000002</v>
          </cell>
          <cell r="H100">
            <v>-4390.415800000017</v>
          </cell>
          <cell r="I100" t="e">
            <v>#REF!</v>
          </cell>
          <cell r="J100" t="e">
            <v>#REF!</v>
          </cell>
          <cell r="K100" t="e">
            <v>#REF!</v>
          </cell>
        </row>
        <row r="102">
          <cell r="A102" t="str">
            <v>BILECO</v>
          </cell>
          <cell r="C102">
            <v>184778</v>
          </cell>
          <cell r="D102">
            <v>17955.102999999999</v>
          </cell>
          <cell r="E102">
            <v>10.291113339756391</v>
          </cell>
          <cell r="F102">
            <v>8</v>
          </cell>
          <cell r="G102">
            <v>12958</v>
          </cell>
          <cell r="I102" t="e">
            <v>#REF!</v>
          </cell>
          <cell r="K102" t="e">
            <v>#REF!</v>
          </cell>
          <cell r="L102">
            <v>16.280445510490775</v>
          </cell>
        </row>
        <row r="103">
          <cell r="A103" t="str">
            <v>LEYECO I/DORELCO</v>
          </cell>
          <cell r="C103">
            <v>204528</v>
          </cell>
          <cell r="D103">
            <v>10790.1589</v>
          </cell>
          <cell r="E103">
            <v>18.955049864928309</v>
          </cell>
          <cell r="F103">
            <v>7</v>
          </cell>
          <cell r="G103">
            <v>14497.398257255991</v>
          </cell>
          <cell r="I103" t="e">
            <v>#REF!</v>
          </cell>
          <cell r="J103" t="e">
            <v>#REF!</v>
          </cell>
          <cell r="L103">
            <v>14.452244759068082</v>
          </cell>
        </row>
        <row r="104">
          <cell r="A104" t="str">
            <v>LEYECO II</v>
          </cell>
          <cell r="C104">
            <v>645566.84600000002</v>
          </cell>
          <cell r="D104">
            <v>77970</v>
          </cell>
          <cell r="E104">
            <v>8.2796825189175323</v>
          </cell>
          <cell r="F104">
            <v>1</v>
          </cell>
          <cell r="G104">
            <v>6794.4239999999991</v>
          </cell>
          <cell r="I104" t="e">
            <v>#REF!</v>
          </cell>
          <cell r="J104" t="e">
            <v>#REF!</v>
          </cell>
          <cell r="L104">
            <v>6.1712983583795387</v>
          </cell>
        </row>
        <row r="105">
          <cell r="A105" t="str">
            <v>LEYECO III</v>
          </cell>
          <cell r="C105">
            <v>172445</v>
          </cell>
          <cell r="D105">
            <v>15175.91</v>
          </cell>
          <cell r="E105">
            <v>11.363074767839294</v>
          </cell>
          <cell r="F105">
            <v>19</v>
          </cell>
          <cell r="G105">
            <v>31017</v>
          </cell>
          <cell r="I105" t="e">
            <v>#REF!</v>
          </cell>
          <cell r="J105" t="e">
            <v>#REF!</v>
          </cell>
          <cell r="L105">
            <v>7.1233644156695668</v>
          </cell>
        </row>
        <row r="106">
          <cell r="A106" t="str">
            <v>LEYECO IV</v>
          </cell>
          <cell r="C106">
            <v>357479</v>
          </cell>
          <cell r="D106">
            <v>36780.767999999996</v>
          </cell>
          <cell r="E106">
            <v>9.7191825902058397</v>
          </cell>
          <cell r="F106">
            <v>7</v>
          </cell>
          <cell r="G106">
            <v>23846</v>
          </cell>
          <cell r="I106" t="e">
            <v>#REF!</v>
          </cell>
          <cell r="J106" t="e">
            <v>#REF!</v>
          </cell>
          <cell r="L106">
            <v>12.131548056904668</v>
          </cell>
        </row>
        <row r="107">
          <cell r="A107" t="str">
            <v>LEYECO V</v>
          </cell>
          <cell r="C107">
            <v>610581</v>
          </cell>
          <cell r="D107">
            <v>73508.667000000001</v>
          </cell>
          <cell r="E107">
            <v>8.3062450309430851</v>
          </cell>
          <cell r="F107">
            <v>-10</v>
          </cell>
          <cell r="H107">
            <v>-56750.774038100033</v>
          </cell>
          <cell r="I107" t="e">
            <v>#REF!</v>
          </cell>
          <cell r="J107" t="e">
            <v>#REF!</v>
          </cell>
          <cell r="L107">
            <v>13.317477765008819</v>
          </cell>
        </row>
        <row r="108">
          <cell r="A108" t="str">
            <v>SOLECO</v>
          </cell>
          <cell r="C108">
            <v>482600</v>
          </cell>
          <cell r="D108">
            <v>55474.156000000003</v>
          </cell>
          <cell r="E108">
            <v>8.6995465059441361</v>
          </cell>
          <cell r="F108">
            <v>12</v>
          </cell>
          <cell r="G108">
            <v>55650.907425599988</v>
          </cell>
          <cell r="I108" t="e">
            <v>#REF!</v>
          </cell>
          <cell r="J108" t="e">
            <v>#REF!</v>
          </cell>
          <cell r="L108">
            <v>12.313900876116097</v>
          </cell>
        </row>
        <row r="109">
          <cell r="A109" t="str">
            <v>SAMELCO I</v>
          </cell>
          <cell r="C109">
            <v>234269</v>
          </cell>
          <cell r="D109">
            <v>26289.513999999999</v>
          </cell>
          <cell r="E109">
            <v>8.9111194676326093</v>
          </cell>
          <cell r="F109">
            <v>8</v>
          </cell>
          <cell r="G109">
            <v>17716.40400000001</v>
          </cell>
          <cell r="I109" t="e">
            <v>#REF!</v>
          </cell>
          <cell r="K109" t="e">
            <v>#REF!</v>
          </cell>
          <cell r="L109">
            <v>16.649801019633458</v>
          </cell>
        </row>
        <row r="110">
          <cell r="A110" t="str">
            <v>SAMELCO II</v>
          </cell>
          <cell r="C110">
            <v>371492</v>
          </cell>
          <cell r="D110">
            <v>37992.438999999998</v>
          </cell>
          <cell r="E110">
            <v>9.7780508379575206</v>
          </cell>
          <cell r="F110">
            <v>12</v>
          </cell>
          <cell r="G110">
            <v>40141.033522300015</v>
          </cell>
          <cell r="I110" t="e">
            <v>#REF!</v>
          </cell>
          <cell r="J110" t="e">
            <v>#REF!</v>
          </cell>
          <cell r="L110">
            <v>12.972149903658824</v>
          </cell>
        </row>
        <row r="111">
          <cell r="A111" t="str">
            <v>ESAMELCO</v>
          </cell>
          <cell r="C111">
            <v>361965</v>
          </cell>
          <cell r="D111">
            <v>35712.881699999998</v>
          </cell>
          <cell r="E111">
            <v>10.135418447624181</v>
          </cell>
          <cell r="F111">
            <v>6</v>
          </cell>
          <cell r="G111">
            <v>21303</v>
          </cell>
          <cell r="I111" t="e">
            <v>#REF!</v>
          </cell>
          <cell r="J111" t="e">
            <v>#REF!</v>
          </cell>
          <cell r="L111">
            <v>13.778711120485823</v>
          </cell>
        </row>
        <row r="112">
          <cell r="A112" t="str">
            <v>NORSAMELCO</v>
          </cell>
          <cell r="C112">
            <v>413410</v>
          </cell>
          <cell r="D112">
            <v>40620.21</v>
          </cell>
          <cell r="E112">
            <v>10.177446153035644</v>
          </cell>
          <cell r="F112">
            <v>9</v>
          </cell>
          <cell r="G112">
            <v>33568</v>
          </cell>
          <cell r="I112" t="e">
            <v>#REF!</v>
          </cell>
          <cell r="K112" t="e">
            <v>#REF!</v>
          </cell>
          <cell r="L112">
            <v>20.495286225016628</v>
          </cell>
        </row>
        <row r="114">
          <cell r="C114">
            <v>4039113.8459999999</v>
          </cell>
          <cell r="D114">
            <v>428269.80760000012</v>
          </cell>
          <cell r="G114">
            <v>257492.167205156</v>
          </cell>
          <cell r="H114">
            <v>-56750.774038100033</v>
          </cell>
          <cell r="I114" t="e">
            <v>#REF!</v>
          </cell>
          <cell r="J114" t="e">
            <v>#REF!</v>
          </cell>
          <cell r="K114" t="e">
            <v>#REF!</v>
          </cell>
        </row>
        <row r="116">
          <cell r="A116" t="str">
            <v>ZAMCELCO</v>
          </cell>
          <cell r="C116">
            <v>2579968</v>
          </cell>
          <cell r="D116">
            <v>336869.05</v>
          </cell>
          <cell r="E116">
            <v>7.6586673664440239</v>
          </cell>
          <cell r="F116">
            <v>-1.8235921507136292</v>
          </cell>
          <cell r="H116">
            <v>-42984</v>
          </cell>
          <cell r="I116" t="e">
            <v>#REF!</v>
          </cell>
          <cell r="K116" t="e">
            <v>#REF!</v>
          </cell>
          <cell r="L116">
            <v>19.274116508270275</v>
          </cell>
        </row>
        <row r="117">
          <cell r="A117" t="str">
            <v>ZAMSURECO I</v>
          </cell>
          <cell r="C117">
            <v>906469</v>
          </cell>
          <cell r="D117">
            <v>119697.976</v>
          </cell>
          <cell r="E117">
            <v>7.5729684852816561</v>
          </cell>
          <cell r="F117">
            <v>5.0021442356448063</v>
          </cell>
          <cell r="G117">
            <v>45209.92614320002</v>
          </cell>
          <cell r="I117" t="e">
            <v>#REF!</v>
          </cell>
          <cell r="J117" t="e">
            <v>#REF!</v>
          </cell>
          <cell r="L117">
            <v>12.108788668521472</v>
          </cell>
        </row>
        <row r="118">
          <cell r="A118" t="str">
            <v>ZAMSURECO II</v>
          </cell>
          <cell r="C118">
            <v>486862</v>
          </cell>
          <cell r="D118">
            <v>65309.544999999998</v>
          </cell>
          <cell r="E118">
            <v>7.454683691334858</v>
          </cell>
          <cell r="F118">
            <v>-7.1637933192887555</v>
          </cell>
          <cell r="H118">
            <v>-34199.083657999989</v>
          </cell>
          <cell r="I118" t="e">
            <v>#REF!</v>
          </cell>
          <cell r="K118" t="e">
            <v>#REF!</v>
          </cell>
          <cell r="L118">
            <v>21.733279675691595</v>
          </cell>
        </row>
        <row r="119">
          <cell r="A119" t="str">
            <v>ZANECO</v>
          </cell>
          <cell r="C119">
            <v>912849</v>
          </cell>
          <cell r="D119">
            <v>117044.981</v>
          </cell>
          <cell r="E119">
            <v>7.7991298063434265</v>
          </cell>
          <cell r="F119">
            <v>2.22425795616966</v>
          </cell>
          <cell r="G119">
            <v>19576.756500000018</v>
          </cell>
          <cell r="I119" t="e">
            <v>#REF!</v>
          </cell>
          <cell r="K119" t="e">
            <v>#REF!</v>
          </cell>
          <cell r="L119">
            <v>12.25</v>
          </cell>
        </row>
        <row r="121">
          <cell r="C121">
            <v>4886148</v>
          </cell>
          <cell r="D121">
            <v>638921.55199999991</v>
          </cell>
          <cell r="G121">
            <v>64786.682643200038</v>
          </cell>
          <cell r="H121">
            <v>-77183.083657999989</v>
          </cell>
          <cell r="I121" t="e">
            <v>#REF!</v>
          </cell>
          <cell r="J121" t="e">
            <v>#REF!</v>
          </cell>
          <cell r="K121" t="e">
            <v>#REF!</v>
          </cell>
        </row>
        <row r="123">
          <cell r="A123" t="str">
            <v>BASELCO</v>
          </cell>
          <cell r="C123">
            <v>160205</v>
          </cell>
          <cell r="D123">
            <v>17544.357</v>
          </cell>
          <cell r="E123">
            <v>9.1314261332005504</v>
          </cell>
          <cell r="F123">
            <v>-23.409990967831583</v>
          </cell>
          <cell r="H123">
            <v>-33694</v>
          </cell>
          <cell r="I123" t="e">
            <v>#REF!</v>
          </cell>
          <cell r="K123" t="e">
            <v>#REF!</v>
          </cell>
          <cell r="L123">
            <v>32.563813304206256</v>
          </cell>
        </row>
        <row r="124">
          <cell r="A124" t="str">
            <v>CASELCO</v>
          </cell>
          <cell r="C124">
            <v>0</v>
          </cell>
          <cell r="D124">
            <v>0</v>
          </cell>
          <cell r="F124">
            <v>0</v>
          </cell>
          <cell r="G124">
            <v>0</v>
          </cell>
          <cell r="H124">
            <v>0</v>
          </cell>
          <cell r="I124" t="e">
            <v>#REF!</v>
          </cell>
          <cell r="K124" t="e">
            <v>#REF!</v>
          </cell>
          <cell r="L124">
            <v>0</v>
          </cell>
        </row>
        <row r="125">
          <cell r="A125" t="str">
            <v>MAGELCO</v>
          </cell>
          <cell r="C125">
            <v>92989</v>
          </cell>
          <cell r="D125">
            <v>13235.299000000001</v>
          </cell>
          <cell r="E125">
            <v>7.0258329638038397</v>
          </cell>
          <cell r="F125">
            <v>-46.061836827943345</v>
          </cell>
          <cell r="H125">
            <v>-45364</v>
          </cell>
          <cell r="I125" t="e">
            <v>#REF!</v>
          </cell>
          <cell r="K125" t="e">
            <v>#REF!</v>
          </cell>
          <cell r="L125">
            <v>41.23066423822398</v>
          </cell>
        </row>
        <row r="126">
          <cell r="A126" t="str">
            <v>SIASELCO</v>
          </cell>
          <cell r="C126">
            <v>19349</v>
          </cell>
          <cell r="D126">
            <v>1767.2760000000001</v>
          </cell>
          <cell r="E126">
            <v>10.948487955474979</v>
          </cell>
          <cell r="F126">
            <v>11.20476511575635</v>
          </cell>
          <cell r="G126">
            <v>1994</v>
          </cell>
          <cell r="I126" t="e">
            <v>#REF!</v>
          </cell>
          <cell r="J126" t="e">
            <v>#REF!</v>
          </cell>
          <cell r="L126">
            <v>10.719743628260971</v>
          </cell>
        </row>
        <row r="127">
          <cell r="A127" t="str">
            <v>SULECO</v>
          </cell>
          <cell r="C127">
            <v>211296</v>
          </cell>
          <cell r="D127">
            <v>21373.420999999998</v>
          </cell>
          <cell r="E127">
            <v>9.8859232689048717</v>
          </cell>
          <cell r="F127">
            <v>-3.3150898751786131</v>
          </cell>
          <cell r="H127">
            <v>-6980.5339000000095</v>
          </cell>
          <cell r="I127" t="e">
            <v>#REF!</v>
          </cell>
          <cell r="K127" t="e">
            <v>#REF!</v>
          </cell>
          <cell r="L127">
            <v>31.089306480326862</v>
          </cell>
        </row>
        <row r="128">
          <cell r="A128" t="str">
            <v>TAWELCO</v>
          </cell>
          <cell r="C128">
            <v>88939</v>
          </cell>
          <cell r="D128">
            <v>9533.2839999999997</v>
          </cell>
          <cell r="E128">
            <v>9.3293140118347466</v>
          </cell>
          <cell r="F128">
            <v>-85.731073960347246</v>
          </cell>
          <cell r="H128">
            <v>-67845</v>
          </cell>
          <cell r="I128" t="e">
            <v>#REF!</v>
          </cell>
          <cell r="K128" t="e">
            <v>#REF!</v>
          </cell>
          <cell r="L128">
            <v>28.630976145556431</v>
          </cell>
        </row>
        <row r="129">
          <cell r="A129" t="str">
            <v>LASURECO</v>
          </cell>
          <cell r="C129">
            <v>236987</v>
          </cell>
          <cell r="D129">
            <v>38533.385999999999</v>
          </cell>
          <cell r="E129">
            <v>6.1501732549535095</v>
          </cell>
          <cell r="F129">
            <v>-13.246224638513146</v>
          </cell>
          <cell r="H129">
            <v>-30048.70259999999</v>
          </cell>
          <cell r="I129" t="e">
            <v>#REF!</v>
          </cell>
          <cell r="K129" t="e">
            <v>#REF!</v>
          </cell>
          <cell r="L129">
            <v>17.109117463933856</v>
          </cell>
        </row>
        <row r="131">
          <cell r="C131">
            <v>809765</v>
          </cell>
          <cell r="D131">
            <v>101987.023</v>
          </cell>
          <cell r="G131">
            <v>1994</v>
          </cell>
          <cell r="H131">
            <v>-183932.2365</v>
          </cell>
          <cell r="I131" t="e">
            <v>#REF!</v>
          </cell>
          <cell r="J131" t="e">
            <v>#REF!</v>
          </cell>
          <cell r="K131" t="e">
            <v>#REF!</v>
          </cell>
        </row>
        <row r="134">
          <cell r="A134" t="str">
            <v>BUSECO</v>
          </cell>
          <cell r="C134">
            <v>667051</v>
          </cell>
          <cell r="D134">
            <v>90959.504000000001</v>
          </cell>
          <cell r="E134">
            <v>7.3334942547619875</v>
          </cell>
          <cell r="F134">
            <v>10</v>
          </cell>
          <cell r="G134">
            <v>66200.051219200017</v>
          </cell>
          <cell r="I134" t="e">
            <v>#REF!</v>
          </cell>
          <cell r="J134" t="e">
            <v>#REF!</v>
          </cell>
          <cell r="L134">
            <v>11.097593666736312</v>
          </cell>
        </row>
        <row r="135">
          <cell r="A135" t="str">
            <v>CAMELCO</v>
          </cell>
          <cell r="C135">
            <v>134275</v>
          </cell>
          <cell r="D135">
            <v>11887.996999999999</v>
          </cell>
          <cell r="E135">
            <v>11.295006215092418</v>
          </cell>
          <cell r="F135">
            <v>13</v>
          </cell>
          <cell r="G135">
            <v>17370</v>
          </cell>
          <cell r="I135" t="e">
            <v>#REF!</v>
          </cell>
          <cell r="J135" t="e">
            <v>#REF!</v>
          </cell>
          <cell r="L135">
            <v>12.044759447202518</v>
          </cell>
        </row>
        <row r="136">
          <cell r="A136" t="str">
            <v>FIBECO</v>
          </cell>
          <cell r="C136">
            <v>818432</v>
          </cell>
          <cell r="D136">
            <v>103962.144</v>
          </cell>
          <cell r="E136">
            <v>7.8724040166005045</v>
          </cell>
          <cell r="F136">
            <v>3</v>
          </cell>
          <cell r="G136">
            <v>22160</v>
          </cell>
          <cell r="I136" t="e">
            <v>#REF!</v>
          </cell>
          <cell r="J136" t="e">
            <v>#REF!</v>
          </cell>
          <cell r="L136">
            <v>11.937681784249158</v>
          </cell>
        </row>
        <row r="137">
          <cell r="A137" t="str">
            <v>LANECO</v>
          </cell>
          <cell r="C137">
            <v>335926</v>
          </cell>
          <cell r="D137">
            <v>47667.988599999997</v>
          </cell>
          <cell r="E137">
            <v>7.0472031622496445</v>
          </cell>
          <cell r="F137">
            <v>9</v>
          </cell>
          <cell r="G137">
            <v>29149.800817359996</v>
          </cell>
          <cell r="I137" t="e">
            <v>#REF!</v>
          </cell>
          <cell r="J137" t="e">
            <v>#REF!</v>
          </cell>
          <cell r="L137">
            <v>15.365809037240608</v>
          </cell>
        </row>
        <row r="138">
          <cell r="A138" t="str">
            <v>MOELCI I</v>
          </cell>
          <cell r="C138">
            <v>275874</v>
          </cell>
          <cell r="D138">
            <v>32691.838</v>
          </cell>
          <cell r="E138">
            <v>8.4386200616802274</v>
          </cell>
          <cell r="F138">
            <v>2</v>
          </cell>
          <cell r="G138">
            <v>4231.9807423999882</v>
          </cell>
          <cell r="I138" t="e">
            <v>#REF!</v>
          </cell>
          <cell r="K138" t="e">
            <v>#REF!</v>
          </cell>
          <cell r="L138">
            <v>12.360178303755125</v>
          </cell>
        </row>
        <row r="139">
          <cell r="A139" t="str">
            <v>MOELCI II</v>
          </cell>
          <cell r="C139">
            <v>622746</v>
          </cell>
          <cell r="D139">
            <v>85660.498999999996</v>
          </cell>
          <cell r="E139">
            <v>7.2699319671252445</v>
          </cell>
          <cell r="F139">
            <v>14</v>
          </cell>
          <cell r="G139">
            <v>80453</v>
          </cell>
          <cell r="I139" t="e">
            <v>#REF!</v>
          </cell>
          <cell r="J139" t="e">
            <v>#REF!</v>
          </cell>
          <cell r="L139">
            <v>11.576493571393126</v>
          </cell>
        </row>
        <row r="140">
          <cell r="A140" t="str">
            <v>MORESCO I</v>
          </cell>
          <cell r="C140">
            <v>1137951</v>
          </cell>
          <cell r="D140">
            <v>222251.50899999999</v>
          </cell>
          <cell r="E140">
            <v>5.1201047188390518</v>
          </cell>
          <cell r="F140">
            <v>4</v>
          </cell>
          <cell r="G140">
            <v>39138</v>
          </cell>
          <cell r="I140" t="e">
            <v>#REF!</v>
          </cell>
          <cell r="J140" t="e">
            <v>#REF!</v>
          </cell>
          <cell r="L140">
            <v>2.7879360865195371</v>
          </cell>
        </row>
        <row r="141">
          <cell r="A141" t="str">
            <v>MORESCO II</v>
          </cell>
          <cell r="C141">
            <v>600053</v>
          </cell>
          <cell r="D141">
            <v>62833.626029999999</v>
          </cell>
          <cell r="E141">
            <v>9.5498706331782266</v>
          </cell>
          <cell r="F141">
            <v>2</v>
          </cell>
          <cell r="G141">
            <v>12317</v>
          </cell>
          <cell r="I141" t="e">
            <v>#REF!</v>
          </cell>
          <cell r="J141" t="e">
            <v>#REF!</v>
          </cell>
          <cell r="L141">
            <v>10.099576294222489</v>
          </cell>
        </row>
        <row r="143">
          <cell r="C143">
            <v>4592308</v>
          </cell>
          <cell r="D143">
            <v>657915.10563000001</v>
          </cell>
          <cell r="G143">
            <v>271019.83277896</v>
          </cell>
          <cell r="H143">
            <v>0</v>
          </cell>
          <cell r="I143" t="e">
            <v>#REF!</v>
          </cell>
          <cell r="J143" t="e">
            <v>#REF!</v>
          </cell>
          <cell r="K143" t="e">
            <v>#REF!</v>
          </cell>
        </row>
        <row r="145">
          <cell r="A145" t="str">
            <v>ANECO</v>
          </cell>
          <cell r="C145">
            <v>1659092</v>
          </cell>
          <cell r="D145">
            <v>198887.62599999999</v>
          </cell>
          <cell r="E145">
            <v>8.3418563204128144</v>
          </cell>
          <cell r="F145">
            <v>2.8088287669944294</v>
          </cell>
          <cell r="G145">
            <v>43297</v>
          </cell>
          <cell r="I145" t="e">
            <v>#REF!</v>
          </cell>
          <cell r="J145" t="e">
            <v>#REF!</v>
          </cell>
          <cell r="L145">
            <v>12.487903883642659</v>
          </cell>
        </row>
        <row r="146">
          <cell r="A146" t="str">
            <v>ASELCO</v>
          </cell>
          <cell r="C146">
            <v>1042418</v>
          </cell>
          <cell r="D146">
            <v>122084.18700000001</v>
          </cell>
          <cell r="E146">
            <v>8.5385177688900846</v>
          </cell>
          <cell r="F146">
            <v>5.9777068532637649</v>
          </cell>
          <cell r="G146">
            <v>60927</v>
          </cell>
          <cell r="I146" t="e">
            <v>#REF!</v>
          </cell>
          <cell r="K146" t="e">
            <v>#REF!</v>
          </cell>
          <cell r="L146">
            <v>8.19</v>
          </cell>
        </row>
        <row r="147">
          <cell r="A147" t="str">
            <v>DIELCO</v>
          </cell>
          <cell r="C147">
            <v>63067</v>
          </cell>
          <cell r="D147">
            <v>7991.5429999999997</v>
          </cell>
          <cell r="E147">
            <v>7.8917175318959059</v>
          </cell>
          <cell r="F147">
            <v>5.3034002666595317</v>
          </cell>
          <cell r="G147">
            <v>3399.1143999999986</v>
          </cell>
          <cell r="I147" t="e">
            <v>#REF!</v>
          </cell>
          <cell r="J147" t="e">
            <v>#REF!</v>
          </cell>
          <cell r="L147">
            <v>5.2579218399929868</v>
          </cell>
        </row>
        <row r="148">
          <cell r="A148" t="str">
            <v>SIARELCO</v>
          </cell>
          <cell r="C148">
            <v>99394</v>
          </cell>
          <cell r="D148">
            <v>12398.585999999999</v>
          </cell>
          <cell r="E148">
            <v>8.0165593076500823</v>
          </cell>
          <cell r="F148">
            <v>9.8674030774520762</v>
          </cell>
          <cell r="G148">
            <v>9183</v>
          </cell>
          <cell r="I148" t="e">
            <v>#REF!</v>
          </cell>
          <cell r="J148" t="e">
            <v>#REF!</v>
          </cell>
          <cell r="L148">
            <v>8.3681063063013799</v>
          </cell>
        </row>
        <row r="149">
          <cell r="A149" t="str">
            <v>SURNECO</v>
          </cell>
          <cell r="C149">
            <v>720841</v>
          </cell>
          <cell r="D149">
            <v>92554.981</v>
          </cell>
          <cell r="E149">
            <v>7.7882464261972029</v>
          </cell>
          <cell r="F149">
            <v>6.8573187116725594</v>
          </cell>
          <cell r="G149">
            <v>45679</v>
          </cell>
          <cell r="I149" t="e">
            <v>#REF!</v>
          </cell>
          <cell r="J149" t="e">
            <v>#REF!</v>
          </cell>
          <cell r="L149">
            <v>10.969641283768514</v>
          </cell>
        </row>
        <row r="150">
          <cell r="A150" t="str">
            <v>SURSECO I</v>
          </cell>
          <cell r="C150">
            <v>286375</v>
          </cell>
          <cell r="D150">
            <v>34760.057000000001</v>
          </cell>
          <cell r="E150">
            <v>8.2386228538117763</v>
          </cell>
          <cell r="F150">
            <v>5.8052213945750069</v>
          </cell>
          <cell r="G150">
            <v>15283</v>
          </cell>
          <cell r="I150" t="e">
            <v>#REF!</v>
          </cell>
          <cell r="J150" t="e">
            <v>#REF!</v>
          </cell>
          <cell r="L150">
            <v>11.143392620162087</v>
          </cell>
        </row>
        <row r="151">
          <cell r="A151" t="str">
            <v>SURSECO II</v>
          </cell>
          <cell r="C151">
            <v>340284</v>
          </cell>
          <cell r="D151">
            <v>41649.069000000003</v>
          </cell>
          <cell r="E151">
            <v>8.1702666631035612</v>
          </cell>
          <cell r="F151">
            <v>3.1800289380737858</v>
          </cell>
          <cell r="G151">
            <v>10066</v>
          </cell>
          <cell r="I151" t="e">
            <v>#REF!</v>
          </cell>
          <cell r="J151" t="e">
            <v>#REF!</v>
          </cell>
          <cell r="L151">
            <v>13.570813753890377</v>
          </cell>
        </row>
        <row r="153">
          <cell r="C153">
            <v>4211471</v>
          </cell>
          <cell r="D153">
            <v>510326.049</v>
          </cell>
          <cell r="G153">
            <v>187834.11439999999</v>
          </cell>
          <cell r="H153">
            <v>0</v>
          </cell>
          <cell r="I153" t="e">
            <v>#REF!</v>
          </cell>
          <cell r="J153" t="e">
            <v>#REF!</v>
          </cell>
          <cell r="K153" t="e">
            <v>#REF!</v>
          </cell>
        </row>
        <row r="155">
          <cell r="A155" t="str">
            <v>DANECO</v>
          </cell>
          <cell r="C155">
            <v>2347284</v>
          </cell>
          <cell r="D155">
            <v>262558.141</v>
          </cell>
          <cell r="E155">
            <v>8.940054157376137</v>
          </cell>
          <cell r="F155">
            <v>6.7505101693052652</v>
          </cell>
          <cell r="G155">
            <v>145584</v>
          </cell>
          <cell r="I155" t="e">
            <v>#REF!</v>
          </cell>
          <cell r="J155" t="e">
            <v>#REF!</v>
          </cell>
          <cell r="L155">
            <v>16.484288423158702</v>
          </cell>
        </row>
        <row r="156">
          <cell r="A156" t="str">
            <v>DASURECO</v>
          </cell>
          <cell r="C156">
            <v>1323454</v>
          </cell>
          <cell r="D156">
            <v>175356.609</v>
          </cell>
          <cell r="E156">
            <v>7.5472148300951689</v>
          </cell>
          <cell r="F156">
            <v>3.6648888730122198</v>
          </cell>
          <cell r="G156">
            <v>47006.620399999898</v>
          </cell>
          <cell r="I156" t="e">
            <v>#REF!</v>
          </cell>
          <cell r="J156" t="e">
            <v>#REF!</v>
          </cell>
          <cell r="L156">
            <v>9.2336749670649123</v>
          </cell>
        </row>
        <row r="157">
          <cell r="A157" t="str">
            <v>DORECO</v>
          </cell>
          <cell r="C157">
            <v>553226</v>
          </cell>
          <cell r="D157">
            <v>61418.671999999999</v>
          </cell>
          <cell r="E157">
            <v>9.0074562341562849</v>
          </cell>
          <cell r="F157">
            <v>11.887291101403971</v>
          </cell>
          <cell r="G157">
            <v>60767</v>
          </cell>
          <cell r="I157" t="e">
            <v>#REF!</v>
          </cell>
          <cell r="J157" t="e">
            <v>#REF!</v>
          </cell>
          <cell r="L157">
            <v>8.7448864012706871</v>
          </cell>
        </row>
        <row r="159">
          <cell r="C159">
            <v>4223964</v>
          </cell>
          <cell r="D159">
            <v>499333.42200000002</v>
          </cell>
          <cell r="G159">
            <v>253357.6203999999</v>
          </cell>
          <cell r="H159">
            <v>0</v>
          </cell>
          <cell r="I159" t="e">
            <v>#REF!</v>
          </cell>
          <cell r="J159" t="e">
            <v>#REF!</v>
          </cell>
          <cell r="K159">
            <v>0</v>
          </cell>
        </row>
        <row r="161">
          <cell r="A161" t="str">
            <v>COTELCO</v>
          </cell>
          <cell r="C161">
            <v>851808</v>
          </cell>
          <cell r="D161">
            <v>113217.329</v>
          </cell>
          <cell r="E161">
            <v>7.5236539099063187</v>
          </cell>
          <cell r="F161">
            <v>3.2711942794122879</v>
          </cell>
          <cell r="G161">
            <v>27585</v>
          </cell>
          <cell r="I161" t="e">
            <v>#REF!</v>
          </cell>
          <cell r="J161" t="e">
            <v>#REF!</v>
          </cell>
          <cell r="L161">
            <v>12.94</v>
          </cell>
        </row>
        <row r="162">
          <cell r="A162" t="str">
            <v>COTELCO-PPALMA</v>
          </cell>
          <cell r="C162">
            <v>244277</v>
          </cell>
          <cell r="D162">
            <v>38988.112000000001</v>
          </cell>
          <cell r="E162">
            <v>6.265422649857987</v>
          </cell>
          <cell r="F162">
            <v>0.64030669467158796</v>
          </cell>
          <cell r="G162">
            <v>1570</v>
          </cell>
          <cell r="L162">
            <v>23.356931655217441</v>
          </cell>
        </row>
        <row r="163">
          <cell r="A163" t="str">
            <v>SOCOTECO I</v>
          </cell>
          <cell r="C163">
            <v>1048797</v>
          </cell>
          <cell r="D163">
            <v>137963.81</v>
          </cell>
          <cell r="E163">
            <v>7.6019718504439684</v>
          </cell>
          <cell r="F163">
            <v>2.7277967816592472</v>
          </cell>
          <cell r="G163">
            <v>27873.486400000053</v>
          </cell>
          <cell r="I163" t="e">
            <v>#REF!</v>
          </cell>
          <cell r="J163" t="e">
            <v>#REF!</v>
          </cell>
          <cell r="L163">
            <v>14.45</v>
          </cell>
        </row>
        <row r="164">
          <cell r="A164" t="str">
            <v>SOCOTECO II</v>
          </cell>
          <cell r="C164">
            <v>3820773</v>
          </cell>
          <cell r="D164">
            <v>533256.31900000002</v>
          </cell>
          <cell r="E164">
            <v>7.1649840121256956</v>
          </cell>
          <cell r="F164">
            <v>3.0273164060342244</v>
          </cell>
          <cell r="G164">
            <v>111253</v>
          </cell>
          <cell r="I164" t="e">
            <v>#REF!</v>
          </cell>
          <cell r="J164" t="e">
            <v>#REF!</v>
          </cell>
          <cell r="L164">
            <v>12.665044090089694</v>
          </cell>
        </row>
        <row r="165">
          <cell r="A165" t="str">
            <v>SUKELCO</v>
          </cell>
          <cell r="C165">
            <v>685650</v>
          </cell>
          <cell r="D165">
            <v>95813.483999999997</v>
          </cell>
          <cell r="E165">
            <v>7.1560908900880804</v>
          </cell>
          <cell r="F165">
            <v>2.4013094007919857</v>
          </cell>
          <cell r="G165">
            <v>16197</v>
          </cell>
          <cell r="I165" t="e">
            <v>#REF!</v>
          </cell>
          <cell r="J165" t="e">
            <v>#REF!</v>
          </cell>
          <cell r="L165">
            <v>14.016753356240427</v>
          </cell>
        </row>
      </sheetData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G1"/>
      <sheetName val="Debt to Equity Ratio"/>
      <sheetName val="Current Ratio"/>
      <sheetName val="CAR"/>
      <sheetName val="REG2"/>
      <sheetName val="REG3"/>
      <sheetName val="REG4"/>
      <sheetName val="REG5"/>
      <sheetName val="REG6"/>
      <sheetName val="REG7"/>
      <sheetName val="REG 8"/>
      <sheetName val="REG9"/>
      <sheetName val="ARMM"/>
      <sheetName val="REG10"/>
      <sheetName val="CARAGA"/>
      <sheetName val="sched of ale"/>
      <sheetName val="REG11"/>
      <sheetName val="REG12"/>
      <sheetName val="Acid Test final"/>
      <sheetName val="SUMMARY BS"/>
      <sheetName val="SUM-LUZVIMIN"/>
      <sheetName val="sum-2006-2009"/>
      <sheetName val="SUM-REGIONAL"/>
      <sheetName val="TOP 10 ASSETS"/>
      <sheetName val="LOWEST 10 ASSETS"/>
      <sheetName val="main"/>
      <sheetName val="main (2)"/>
      <sheetName val="main (3)"/>
      <sheetName val="Total Ave. Assets"/>
      <sheetName val="Acid Test"/>
      <sheetName val="UTILITY &amp; DEP"/>
      <sheetName val="PROFITABILITY RATIO"/>
    </sheetNames>
    <sheetDataSet>
      <sheetData sheetId="0"/>
      <sheetData sheetId="1"/>
      <sheetData sheetId="2"/>
      <sheetData sheetId="3">
        <row r="19">
          <cell r="J19">
            <v>159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  <sheetData sheetId="22"/>
      <sheetData sheetId="23"/>
      <sheetData sheetId="24"/>
      <sheetData sheetId="25"/>
      <sheetData sheetId="26"/>
      <sheetData sheetId="27"/>
      <sheetData sheetId="28">
        <row r="142">
          <cell r="G142">
            <v>70997995</v>
          </cell>
        </row>
      </sheetData>
      <sheetData sheetId="29" refreshError="1">
        <row r="104">
          <cell r="B104" t="str">
            <v>REGION IX</v>
          </cell>
        </row>
        <row r="105">
          <cell r="A105">
            <v>88</v>
          </cell>
          <cell r="B105" t="str">
            <v>ZAMCELCO</v>
          </cell>
          <cell r="D105">
            <v>59521</v>
          </cell>
          <cell r="E105">
            <v>169664</v>
          </cell>
          <cell r="F105">
            <v>616222</v>
          </cell>
          <cell r="G105">
            <v>0.37191953549207918</v>
          </cell>
        </row>
        <row r="106">
          <cell r="A106">
            <v>89</v>
          </cell>
          <cell r="B106" t="str">
            <v>ZANECO</v>
          </cell>
          <cell r="D106">
            <v>30221</v>
          </cell>
          <cell r="E106">
            <v>68399</v>
          </cell>
          <cell r="F106">
            <v>90702</v>
          </cell>
          <cell r="G106">
            <v>1.0872968622522106</v>
          </cell>
        </row>
        <row r="107">
          <cell r="A107">
            <v>90</v>
          </cell>
          <cell r="B107" t="str">
            <v>ZAMSURECO I</v>
          </cell>
          <cell r="D107">
            <v>60892</v>
          </cell>
          <cell r="E107">
            <v>75785</v>
          </cell>
          <cell r="F107">
            <v>69703</v>
          </cell>
          <cell r="G107">
            <v>1.9608481700931093</v>
          </cell>
        </row>
        <row r="108">
          <cell r="A108">
            <v>91</v>
          </cell>
          <cell r="B108" t="str">
            <v>ZAMSURECO II</v>
          </cell>
          <cell r="D108">
            <v>27974</v>
          </cell>
          <cell r="E108">
            <v>113703</v>
          </cell>
          <cell r="F108">
            <v>57724</v>
          </cell>
          <cell r="G108">
            <v>2.4543863904095349</v>
          </cell>
        </row>
        <row r="109">
          <cell r="B109" t="str">
            <v>ARMM</v>
          </cell>
        </row>
        <row r="110">
          <cell r="A110">
            <v>92</v>
          </cell>
          <cell r="B110" t="str">
            <v>BASELCO</v>
          </cell>
          <cell r="D110">
            <v>4072</v>
          </cell>
          <cell r="E110">
            <v>87572</v>
          </cell>
          <cell r="F110">
            <v>222359</v>
          </cell>
          <cell r="G110">
            <v>0.4121443251678592</v>
          </cell>
        </row>
        <row r="111">
          <cell r="A111">
            <v>93</v>
          </cell>
          <cell r="B111" t="str">
            <v>CASELCO</v>
          </cell>
          <cell r="D111">
            <v>-185</v>
          </cell>
          <cell r="E111">
            <v>1153</v>
          </cell>
          <cell r="F111">
            <v>2756</v>
          </cell>
          <cell r="G111">
            <v>0.35123367198838895</v>
          </cell>
        </row>
        <row r="112">
          <cell r="A112">
            <v>94</v>
          </cell>
          <cell r="B112" t="str">
            <v>MAGELCO</v>
          </cell>
          <cell r="D112">
            <v>8438</v>
          </cell>
          <cell r="E112">
            <v>89682</v>
          </cell>
          <cell r="F112">
            <v>81095</v>
          </cell>
          <cell r="G112">
            <v>1.2099389604784512</v>
          </cell>
        </row>
        <row r="113">
          <cell r="A113">
            <v>95</v>
          </cell>
          <cell r="B113" t="str">
            <v>SIASELCO</v>
          </cell>
          <cell r="D113">
            <v>1619</v>
          </cell>
          <cell r="E113">
            <v>4264</v>
          </cell>
          <cell r="F113">
            <v>7473</v>
          </cell>
          <cell r="G113">
            <v>0.78723404255319152</v>
          </cell>
        </row>
        <row r="114">
          <cell r="A114">
            <v>96</v>
          </cell>
          <cell r="B114" t="str">
            <v>SULECO</v>
          </cell>
          <cell r="D114">
            <v>5638</v>
          </cell>
          <cell r="E114">
            <v>119052</v>
          </cell>
          <cell r="F114">
            <v>221590</v>
          </cell>
          <cell r="G114">
            <v>0.56270589828060835</v>
          </cell>
        </row>
        <row r="115">
          <cell r="A115">
            <v>97</v>
          </cell>
          <cell r="B115" t="str">
            <v>TAWELCO</v>
          </cell>
          <cell r="D115">
            <v>5913</v>
          </cell>
          <cell r="E115">
            <v>88508</v>
          </cell>
          <cell r="F115">
            <v>244511</v>
          </cell>
          <cell r="G115">
            <v>0.38616258573233925</v>
          </cell>
        </row>
        <row r="116">
          <cell r="B116" t="str">
            <v>REGION X</v>
          </cell>
        </row>
        <row r="117">
          <cell r="A117">
            <v>98</v>
          </cell>
          <cell r="B117" t="str">
            <v>FIBECO</v>
          </cell>
          <cell r="D117">
            <v>9967</v>
          </cell>
          <cell r="E117">
            <v>82435</v>
          </cell>
          <cell r="F117">
            <v>84750</v>
          </cell>
          <cell r="G117">
            <v>1.0902890855457228</v>
          </cell>
        </row>
        <row r="118">
          <cell r="A118">
            <v>99</v>
          </cell>
          <cell r="B118" t="str">
            <v>BUSECO</v>
          </cell>
          <cell r="D118">
            <v>12130</v>
          </cell>
          <cell r="E118">
            <v>94097</v>
          </cell>
          <cell r="F118">
            <v>64651</v>
          </cell>
          <cell r="G118">
            <v>1.6430836336638257</v>
          </cell>
        </row>
        <row r="119">
          <cell r="A119">
            <v>100</v>
          </cell>
          <cell r="B119" t="str">
            <v>CAMELCO</v>
          </cell>
          <cell r="D119">
            <v>3117</v>
          </cell>
          <cell r="E119">
            <v>12077</v>
          </cell>
          <cell r="F119">
            <v>28164</v>
          </cell>
          <cell r="G119">
            <v>0.53948302797898029</v>
          </cell>
        </row>
        <row r="120">
          <cell r="A120">
            <v>101</v>
          </cell>
          <cell r="B120" t="str">
            <v>LANECO</v>
          </cell>
          <cell r="D120">
            <v>4899</v>
          </cell>
          <cell r="E120">
            <v>39336</v>
          </cell>
          <cell r="F120">
            <v>49234</v>
          </cell>
          <cell r="G120">
            <v>0.89846447576877764</v>
          </cell>
        </row>
        <row r="121">
          <cell r="A121">
            <v>102</v>
          </cell>
          <cell r="B121" t="str">
            <v>MOELCI I</v>
          </cell>
          <cell r="D121">
            <v>897</v>
          </cell>
          <cell r="E121">
            <v>27294</v>
          </cell>
          <cell r="F121">
            <v>108970</v>
          </cell>
          <cell r="G121">
            <v>0.25870423052216207</v>
          </cell>
        </row>
        <row r="122">
          <cell r="A122">
            <v>103</v>
          </cell>
          <cell r="B122" t="str">
            <v>MOELCI II</v>
          </cell>
          <cell r="D122">
            <v>22820</v>
          </cell>
          <cell r="E122">
            <v>101944</v>
          </cell>
          <cell r="F122">
            <v>105173</v>
          </cell>
          <cell r="G122">
            <v>1.1862740437184449</v>
          </cell>
        </row>
        <row r="123">
          <cell r="A123">
            <v>104</v>
          </cell>
          <cell r="B123" t="str">
            <v>MORESCO I</v>
          </cell>
          <cell r="D123">
            <v>10703</v>
          </cell>
          <cell r="E123">
            <v>68291</v>
          </cell>
          <cell r="F123">
            <v>47571</v>
          </cell>
          <cell r="G123">
            <v>1.6605494944398898</v>
          </cell>
        </row>
        <row r="124">
          <cell r="A124">
            <v>105</v>
          </cell>
          <cell r="B124" t="str">
            <v>MORESCO II</v>
          </cell>
          <cell r="D124">
            <v>18191</v>
          </cell>
          <cell r="E124">
            <v>58934</v>
          </cell>
          <cell r="F124">
            <v>56188</v>
          </cell>
          <cell r="G124">
            <v>1.3726240478393963</v>
          </cell>
        </row>
        <row r="125">
          <cell r="B125" t="str">
            <v>REGION XI</v>
          </cell>
        </row>
        <row r="126">
          <cell r="A126">
            <v>106</v>
          </cell>
          <cell r="B126" t="str">
            <v>DANECO</v>
          </cell>
          <cell r="D126">
            <v>19764</v>
          </cell>
          <cell r="E126">
            <v>164355</v>
          </cell>
          <cell r="F126">
            <v>339494</v>
          </cell>
          <cell r="G126">
            <v>0.54233359057892039</v>
          </cell>
        </row>
        <row r="127">
          <cell r="A127">
            <v>107</v>
          </cell>
          <cell r="B127" t="str">
            <v>DASURECO</v>
          </cell>
          <cell r="D127">
            <v>84504</v>
          </cell>
          <cell r="E127">
            <v>94517</v>
          </cell>
          <cell r="F127">
            <v>104198</v>
          </cell>
          <cell r="G127">
            <v>1.7180848000921323</v>
          </cell>
        </row>
        <row r="128">
          <cell r="A128">
            <v>108</v>
          </cell>
          <cell r="B128" t="str">
            <v>DORECO</v>
          </cell>
          <cell r="D128">
            <v>5477</v>
          </cell>
          <cell r="E128">
            <v>24441</v>
          </cell>
          <cell r="F128">
            <v>52790</v>
          </cell>
          <cell r="G128">
            <v>0.56673612426595943</v>
          </cell>
        </row>
        <row r="129">
          <cell r="B129" t="str">
            <v>REGION XII</v>
          </cell>
        </row>
        <row r="130">
          <cell r="A130">
            <v>109</v>
          </cell>
          <cell r="B130" t="str">
            <v>COTELCO</v>
          </cell>
          <cell r="D130">
            <v>37830</v>
          </cell>
          <cell r="E130">
            <v>98081</v>
          </cell>
          <cell r="F130">
            <v>83276</v>
          </cell>
          <cell r="G130">
            <v>1.6320548537393726</v>
          </cell>
        </row>
        <row r="131">
          <cell r="A131">
            <v>110</v>
          </cell>
          <cell r="B131" t="str">
            <v>SOCOTECO I</v>
          </cell>
          <cell r="D131">
            <v>54263</v>
          </cell>
          <cell r="E131">
            <v>78046</v>
          </cell>
          <cell r="F131">
            <v>99020</v>
          </cell>
          <cell r="G131">
            <v>1.3361846091698646</v>
          </cell>
        </row>
        <row r="132">
          <cell r="A132">
            <v>111</v>
          </cell>
          <cell r="B132" t="str">
            <v>SOCOTECO II</v>
          </cell>
          <cell r="D132">
            <v>6525</v>
          </cell>
          <cell r="E132">
            <v>340882</v>
          </cell>
          <cell r="F132">
            <v>405344</v>
          </cell>
          <cell r="G132">
            <v>0.85706708376095364</v>
          </cell>
        </row>
        <row r="133">
          <cell r="A133">
            <v>112</v>
          </cell>
          <cell r="B133" t="str">
            <v>SUKELCO</v>
          </cell>
          <cell r="D133">
            <v>19920</v>
          </cell>
          <cell r="E133">
            <v>82860</v>
          </cell>
          <cell r="F133">
            <v>70127</v>
          </cell>
          <cell r="G133">
            <v>1.4656266487943304</v>
          </cell>
        </row>
        <row r="134">
          <cell r="B134" t="str">
            <v>CARAGA</v>
          </cell>
        </row>
        <row r="135">
          <cell r="A135">
            <v>113</v>
          </cell>
          <cell r="B135" t="str">
            <v>ANECO</v>
          </cell>
          <cell r="D135">
            <v>56791</v>
          </cell>
          <cell r="E135">
            <v>186533</v>
          </cell>
          <cell r="F135">
            <v>102575</v>
          </cell>
          <cell r="G135">
            <v>2.3721569583231781</v>
          </cell>
        </row>
        <row r="136">
          <cell r="A136">
            <v>114</v>
          </cell>
          <cell r="B136" t="str">
            <v>ASELCO</v>
          </cell>
          <cell r="D136">
            <v>33390</v>
          </cell>
          <cell r="E136">
            <v>40987</v>
          </cell>
          <cell r="F136">
            <v>54665</v>
          </cell>
          <cell r="G136">
            <v>1.3605963596451112</v>
          </cell>
        </row>
        <row r="137">
          <cell r="A137">
            <v>115</v>
          </cell>
          <cell r="B137" t="str">
            <v>DIELCO</v>
          </cell>
          <cell r="D137">
            <v>3358</v>
          </cell>
          <cell r="E137">
            <v>5207</v>
          </cell>
          <cell r="F137">
            <v>2510</v>
          </cell>
          <cell r="G137">
            <v>3.4123505976095618</v>
          </cell>
        </row>
        <row r="138">
          <cell r="A138">
            <v>116</v>
          </cell>
          <cell r="B138" t="str">
            <v>SIARELCO</v>
          </cell>
          <cell r="D138">
            <v>5345</v>
          </cell>
          <cell r="E138">
            <v>5848</v>
          </cell>
          <cell r="F138">
            <v>9555</v>
          </cell>
          <cell r="G138">
            <v>1.1714285714285715</v>
          </cell>
        </row>
        <row r="139">
          <cell r="A139">
            <v>117</v>
          </cell>
          <cell r="B139" t="str">
            <v>SURNECO</v>
          </cell>
          <cell r="D139">
            <v>-13171</v>
          </cell>
          <cell r="E139">
            <v>39244</v>
          </cell>
          <cell r="F139">
            <v>45956</v>
          </cell>
          <cell r="G139">
            <v>0.56734702759160938</v>
          </cell>
        </row>
        <row r="140">
          <cell r="A140">
            <v>118</v>
          </cell>
          <cell r="B140" t="str">
            <v>SURSECO I</v>
          </cell>
          <cell r="D140">
            <v>2916</v>
          </cell>
          <cell r="E140">
            <v>30900</v>
          </cell>
          <cell r="F140">
            <v>19205</v>
          </cell>
          <cell r="G140">
            <v>1.7607914605571466</v>
          </cell>
        </row>
        <row r="141">
          <cell r="A141">
            <v>119</v>
          </cell>
          <cell r="B141" t="str">
            <v>SURSECO II</v>
          </cell>
          <cell r="D141">
            <v>1713</v>
          </cell>
          <cell r="E141">
            <v>32561</v>
          </cell>
          <cell r="F141">
            <v>65566</v>
          </cell>
          <cell r="G141">
            <v>0.52274044474270198</v>
          </cell>
        </row>
        <row r="142">
          <cell r="A142">
            <v>120</v>
          </cell>
          <cell r="B142" t="str">
            <v>LASURECO</v>
          </cell>
        </row>
      </sheetData>
      <sheetData sheetId="30"/>
      <sheetData sheetId="3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ING CAPITAL"/>
      <sheetName val="Debt Service Ratio revised"/>
      <sheetName val="REG1"/>
      <sheetName val="CAR"/>
      <sheetName val="REG2"/>
      <sheetName val="REG3"/>
      <sheetName val="REG 4 (CALABARZON)"/>
      <sheetName val="REG 4 (MIMAROPA)"/>
      <sheetName val="REG5"/>
      <sheetName val="TOTAL LUZON"/>
      <sheetName val="REG6"/>
      <sheetName val="REG7"/>
      <sheetName val="REG8"/>
      <sheetName val="REG9"/>
      <sheetName val="TOTAL VISAYAS"/>
      <sheetName val="ARMM"/>
      <sheetName val="REG10"/>
      <sheetName val="CARAGA"/>
      <sheetName val="REG11"/>
      <sheetName val="REG12"/>
      <sheetName val="TOTAL MINDANAO"/>
      <sheetName val="SUMMARY"/>
      <sheetName val="executive summ OK"/>
      <sheetName val="RESULTS OF OPERATIONS front)"/>
      <sheetName val="RESULTS OF OPERATIONS PER REG"/>
      <sheetName val="ECs PROFITABILITY ok"/>
      <sheetName val="TOP GROSSER"/>
      <sheetName val="TOP GAINERS"/>
      <sheetName val="TOP LOSERS"/>
      <sheetName val="TOP NO. OF CONSUMERS"/>
      <sheetName val="main"/>
      <sheetName val="main (2)"/>
      <sheetName val="main (3)"/>
      <sheetName val="LUZVIMINDA"/>
      <sheetName val="Parameters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>
        <row r="2">
          <cell r="A2" t="str">
            <v>CENPELCO</v>
          </cell>
          <cell r="C2">
            <v>542637</v>
          </cell>
          <cell r="D2">
            <v>57487.428999999996</v>
          </cell>
          <cell r="E2">
            <v>9.4392288790650216</v>
          </cell>
          <cell r="F2">
            <v>7008</v>
          </cell>
          <cell r="H2" t="e">
            <v>#REF!</v>
          </cell>
          <cell r="I2" t="e">
            <v>#REF!</v>
          </cell>
          <cell r="K2">
            <v>14.779780465048761</v>
          </cell>
        </row>
        <row r="3">
          <cell r="A3" t="str">
            <v>INEC</v>
          </cell>
          <cell r="C3">
            <v>420923</v>
          </cell>
          <cell r="D3">
            <v>47930.463000000003</v>
          </cell>
          <cell r="E3">
            <v>8.7819514699868417</v>
          </cell>
          <cell r="G3">
            <v>-21904</v>
          </cell>
          <cell r="H3" t="e">
            <v>#REF!</v>
          </cell>
          <cell r="J3" t="e">
            <v>#REF!</v>
          </cell>
          <cell r="K3">
            <v>10.856300176676033</v>
          </cell>
        </row>
        <row r="4">
          <cell r="A4" t="str">
            <v>ISECO</v>
          </cell>
          <cell r="C4">
            <v>418732</v>
          </cell>
          <cell r="D4">
            <v>44617.817999999999</v>
          </cell>
          <cell r="E4">
            <v>9.3848605505540412</v>
          </cell>
          <cell r="F4">
            <v>62351.41320000001</v>
          </cell>
          <cell r="H4" t="e">
            <v>#REF!</v>
          </cell>
          <cell r="I4" t="e">
            <v>#REF!</v>
          </cell>
          <cell r="K4">
            <v>9.886379789196523</v>
          </cell>
        </row>
        <row r="5">
          <cell r="A5" t="str">
            <v>LUELCO</v>
          </cell>
          <cell r="C5">
            <v>281643</v>
          </cell>
          <cell r="D5">
            <v>32584.812999999998</v>
          </cell>
          <cell r="E5">
            <v>8.6433824248124438</v>
          </cell>
          <cell r="F5">
            <v>18306.929000000004</v>
          </cell>
          <cell r="H5" t="e">
            <v>#REF!</v>
          </cell>
          <cell r="J5" t="e">
            <v>#REF!</v>
          </cell>
          <cell r="K5">
            <v>10.652332787232648</v>
          </cell>
        </row>
        <row r="6">
          <cell r="A6" t="str">
            <v>PANELCO I</v>
          </cell>
          <cell r="C6">
            <v>174884</v>
          </cell>
          <cell r="D6">
            <v>18642.652999999998</v>
          </cell>
          <cell r="E6">
            <v>9.3808536799993014</v>
          </cell>
          <cell r="F6">
            <v>4556.2067999999854</v>
          </cell>
          <cell r="H6" t="e">
            <v>#REF!</v>
          </cell>
          <cell r="I6" t="e">
            <v>#REF!</v>
          </cell>
          <cell r="K6">
            <v>12.860997117080815</v>
          </cell>
        </row>
        <row r="7">
          <cell r="A7" t="str">
            <v>PANELCO III</v>
          </cell>
          <cell r="C7">
            <v>569742</v>
          </cell>
          <cell r="D7">
            <v>57043.538</v>
          </cell>
          <cell r="E7">
            <v>9.9878447230955416</v>
          </cell>
          <cell r="F7">
            <v>134309.07079999999</v>
          </cell>
          <cell r="H7" t="e">
            <v>#REF!</v>
          </cell>
          <cell r="J7" t="e">
            <v>#REF!</v>
          </cell>
          <cell r="K7">
            <v>15.562748049260037</v>
          </cell>
        </row>
        <row r="9">
          <cell r="C9">
            <v>2408561</v>
          </cell>
          <cell r="D9">
            <v>258306.71399999998</v>
          </cell>
          <cell r="F9">
            <v>226531.61979999999</v>
          </cell>
          <cell r="G9">
            <v>-21904</v>
          </cell>
          <cell r="H9" t="e">
            <v>#REF!</v>
          </cell>
          <cell r="I9" t="e">
            <v>#REF!</v>
          </cell>
          <cell r="J9" t="e">
            <v>#REF!</v>
          </cell>
        </row>
        <row r="11">
          <cell r="A11" t="str">
            <v>ABRECO</v>
          </cell>
          <cell r="C11">
            <v>0</v>
          </cell>
          <cell r="D11">
            <v>0</v>
          </cell>
          <cell r="E11">
            <v>0</v>
          </cell>
          <cell r="G11">
            <v>0</v>
          </cell>
          <cell r="H11" t="e">
            <v>#REF!</v>
          </cell>
          <cell r="J11" t="e">
            <v>#REF!</v>
          </cell>
          <cell r="K11">
            <v>0</v>
          </cell>
        </row>
        <row r="12">
          <cell r="A12" t="str">
            <v>BENECO</v>
          </cell>
          <cell r="C12">
            <v>669806</v>
          </cell>
          <cell r="D12">
            <v>87991.313999999998</v>
          </cell>
          <cell r="E12">
            <v>7.6121831752620492</v>
          </cell>
          <cell r="F12">
            <v>14307.013400000054</v>
          </cell>
          <cell r="H12" t="e">
            <v>#REF!</v>
          </cell>
          <cell r="J12" t="e">
            <v>#REF!</v>
          </cell>
          <cell r="K12">
            <v>8.9841426877013415</v>
          </cell>
        </row>
        <row r="13">
          <cell r="A13" t="str">
            <v>IFELCO</v>
          </cell>
          <cell r="C13">
            <v>42183</v>
          </cell>
          <cell r="D13">
            <v>3557.2620000000002</v>
          </cell>
          <cell r="E13">
            <v>11.858277517933736</v>
          </cell>
          <cell r="F13">
            <v>3114.5132000000012</v>
          </cell>
          <cell r="H13" t="e">
            <v>#REF!</v>
          </cell>
          <cell r="I13" t="e">
            <v>#REF!</v>
          </cell>
          <cell r="K13">
            <v>11.729868592306069</v>
          </cell>
        </row>
        <row r="14">
          <cell r="A14" t="str">
            <v>KAELCO</v>
          </cell>
          <cell r="C14">
            <v>58969</v>
          </cell>
          <cell r="D14">
            <v>5005.0060000000003</v>
          </cell>
          <cell r="E14">
            <v>11.782003857737632</v>
          </cell>
          <cell r="F14">
            <v>7452.5475000000006</v>
          </cell>
          <cell r="H14" t="e">
            <v>#REF!</v>
          </cell>
          <cell r="J14" t="e">
            <v>#REF!</v>
          </cell>
          <cell r="K14">
            <v>13.329367045635731</v>
          </cell>
        </row>
        <row r="15">
          <cell r="A15" t="str">
            <v>MOPRECO</v>
          </cell>
          <cell r="C15">
            <v>38399</v>
          </cell>
          <cell r="D15">
            <v>4179.3069999999998</v>
          </cell>
          <cell r="E15">
            <v>9.187886891295614</v>
          </cell>
          <cell r="G15">
            <v>-373.67960000000312</v>
          </cell>
          <cell r="H15" t="e">
            <v>#REF!</v>
          </cell>
          <cell r="I15" t="e">
            <v>#REF!</v>
          </cell>
          <cell r="K15">
            <v>11.41795810915203</v>
          </cell>
        </row>
        <row r="17">
          <cell r="C17">
            <v>809357</v>
          </cell>
          <cell r="D17">
            <v>100732.889</v>
          </cell>
          <cell r="F17">
            <v>24874.074100000056</v>
          </cell>
          <cell r="G17">
            <v>-373.67960000000312</v>
          </cell>
          <cell r="H17" t="e">
            <v>#REF!</v>
          </cell>
          <cell r="I17" t="e">
            <v>#REF!</v>
          </cell>
          <cell r="J17" t="e">
            <v>#REF!</v>
          </cell>
        </row>
        <row r="19">
          <cell r="A19" t="str">
            <v>BATANELCO</v>
          </cell>
          <cell r="C19">
            <v>13762</v>
          </cell>
          <cell r="D19">
            <v>1193.7460000000001</v>
          </cell>
          <cell r="E19">
            <v>11.528415592596749</v>
          </cell>
          <cell r="F19">
            <v>881</v>
          </cell>
          <cell r="H19" t="e">
            <v>#REF!</v>
          </cell>
          <cell r="I19" t="e">
            <v>#REF!</v>
          </cell>
          <cell r="K19">
            <v>4.375963315814011</v>
          </cell>
        </row>
        <row r="20">
          <cell r="A20" t="str">
            <v>CAGELCO I</v>
          </cell>
          <cell r="C20">
            <v>346494</v>
          </cell>
          <cell r="D20">
            <v>35587.250999999997</v>
          </cell>
          <cell r="E20">
            <v>9.7364643310043828</v>
          </cell>
          <cell r="F20">
            <v>13084</v>
          </cell>
          <cell r="H20" t="e">
            <v>#REF!</v>
          </cell>
          <cell r="J20" t="e">
            <v>#REF!</v>
          </cell>
          <cell r="K20">
            <v>12.250448997519891</v>
          </cell>
        </row>
        <row r="21">
          <cell r="A21" t="str">
            <v>CAGELCO II</v>
          </cell>
          <cell r="C21">
            <v>197570</v>
          </cell>
          <cell r="D21">
            <v>20317.325000000001</v>
          </cell>
          <cell r="E21">
            <v>9.7242132022793353</v>
          </cell>
          <cell r="G21">
            <v>-4237.0941999999923</v>
          </cell>
          <cell r="H21" t="e">
            <v>#REF!</v>
          </cell>
          <cell r="I21" t="e">
            <v>#REF!</v>
          </cell>
          <cell r="K21">
            <v>10.327272278774876</v>
          </cell>
        </row>
        <row r="22">
          <cell r="A22" t="str">
            <v>ISELCO I</v>
          </cell>
          <cell r="C22">
            <v>557034</v>
          </cell>
          <cell r="D22">
            <v>56463.512999999999</v>
          </cell>
          <cell r="E22">
            <v>9.865379789599702</v>
          </cell>
          <cell r="F22">
            <v>11215.353600000031</v>
          </cell>
          <cell r="H22" t="e">
            <v>#REF!</v>
          </cell>
          <cell r="J22" t="e">
            <v>#REF!</v>
          </cell>
          <cell r="K22">
            <v>13.71984417029824</v>
          </cell>
        </row>
        <row r="23">
          <cell r="A23" t="str">
            <v>ISELCO II</v>
          </cell>
          <cell r="C23">
            <v>264893</v>
          </cell>
          <cell r="D23">
            <v>19602.57</v>
          </cell>
          <cell r="E23">
            <v>13.513177098717158</v>
          </cell>
          <cell r="G23">
            <v>-4085</v>
          </cell>
          <cell r="H23" t="e">
            <v>#REF!</v>
          </cell>
          <cell r="J23" t="e">
            <v>#REF!</v>
          </cell>
          <cell r="K23">
            <v>15.631704463739499</v>
          </cell>
        </row>
        <row r="24">
          <cell r="A24" t="str">
            <v>NUVELCO</v>
          </cell>
          <cell r="C24">
            <v>0</v>
          </cell>
          <cell r="D24">
            <v>0</v>
          </cell>
          <cell r="E24">
            <v>0</v>
          </cell>
          <cell r="G24">
            <v>0</v>
          </cell>
          <cell r="H24" t="e">
            <v>#REF!</v>
          </cell>
          <cell r="I24" t="e">
            <v>#REF!</v>
          </cell>
          <cell r="K24">
            <v>0</v>
          </cell>
        </row>
        <row r="25">
          <cell r="A25" t="str">
            <v>QUIRELCO</v>
          </cell>
          <cell r="C25">
            <v>56148</v>
          </cell>
          <cell r="D25">
            <v>5487.8649999999998</v>
          </cell>
          <cell r="E25">
            <v>10.231301243744152</v>
          </cell>
          <cell r="F25">
            <v>1153</v>
          </cell>
          <cell r="H25" t="e">
            <v>#REF!</v>
          </cell>
          <cell r="I25" t="e">
            <v>#REF!</v>
          </cell>
          <cell r="K25">
            <v>15.704533769143197</v>
          </cell>
        </row>
        <row r="27">
          <cell r="C27">
            <v>1435901</v>
          </cell>
          <cell r="D27">
            <v>138652.26999999999</v>
          </cell>
          <cell r="F27">
            <v>26333.353600000031</v>
          </cell>
          <cell r="G27">
            <v>-8322.0941999999923</v>
          </cell>
          <cell r="H27" t="e">
            <v>#REF!</v>
          </cell>
          <cell r="I27" t="e">
            <v>#REF!</v>
          </cell>
          <cell r="J27" t="e">
            <v>#REF!</v>
          </cell>
        </row>
        <row r="29">
          <cell r="A29" t="str">
            <v>AURELCO</v>
          </cell>
          <cell r="C29">
            <v>72319</v>
          </cell>
          <cell r="D29">
            <v>6364.0249999999996</v>
          </cell>
          <cell r="E29">
            <v>11.363720287082469</v>
          </cell>
          <cell r="F29">
            <v>5594</v>
          </cell>
          <cell r="H29" t="e">
            <v>#REF!</v>
          </cell>
          <cell r="I29" t="e">
            <v>#REF!</v>
          </cell>
          <cell r="K29">
            <v>8.791810982184483</v>
          </cell>
        </row>
        <row r="30">
          <cell r="A30" t="str">
            <v>NEECO I</v>
          </cell>
          <cell r="C30">
            <v>240606</v>
          </cell>
          <cell r="D30">
            <v>27776.65</v>
          </cell>
          <cell r="E30">
            <v>8.6621676840079704</v>
          </cell>
          <cell r="F30">
            <v>31460.650800000003</v>
          </cell>
          <cell r="H30" t="e">
            <v>#REF!</v>
          </cell>
          <cell r="I30" t="e">
            <v>#REF!</v>
          </cell>
          <cell r="K30">
            <v>9.144774098625355</v>
          </cell>
        </row>
        <row r="31">
          <cell r="A31" t="str">
            <v>NEECO II - Area I</v>
          </cell>
          <cell r="C31">
            <v>290241</v>
          </cell>
          <cell r="D31">
            <v>29430.37</v>
          </cell>
          <cell r="E31">
            <v>9.8619555241745172</v>
          </cell>
          <cell r="F31">
            <v>3386</v>
          </cell>
          <cell r="H31" t="e">
            <v>#REF!</v>
          </cell>
          <cell r="J31" t="e">
            <v>#REF!</v>
          </cell>
          <cell r="K31">
            <v>10.515675750849701</v>
          </cell>
        </row>
        <row r="32">
          <cell r="A32" t="str">
            <v>NEECO II - Area II</v>
          </cell>
          <cell r="C32">
            <v>282797</v>
          </cell>
          <cell r="D32">
            <v>31351.312999999998</v>
          </cell>
          <cell r="E32">
            <v>9.0202601721975739</v>
          </cell>
          <cell r="G32">
            <v>-1497</v>
          </cell>
          <cell r="H32" t="e">
            <v>#REF!</v>
          </cell>
          <cell r="I32" t="e">
            <v>#REF!</v>
          </cell>
          <cell r="K32">
            <v>10.02319788396658</v>
          </cell>
        </row>
        <row r="33">
          <cell r="A33" t="str">
            <v>PELCO I</v>
          </cell>
          <cell r="C33">
            <v>336487</v>
          </cell>
          <cell r="D33">
            <v>38434.523999999998</v>
          </cell>
          <cell r="E33">
            <v>8.7548111692498143</v>
          </cell>
          <cell r="F33">
            <v>44883</v>
          </cell>
          <cell r="H33" t="e">
            <v>#REF!</v>
          </cell>
          <cell r="I33" t="e">
            <v>#REF!</v>
          </cell>
          <cell r="K33">
            <v>7.2959071060044085</v>
          </cell>
        </row>
        <row r="34">
          <cell r="A34" t="str">
            <v>PELCO II</v>
          </cell>
          <cell r="C34">
            <v>714397</v>
          </cell>
          <cell r="D34">
            <v>74624.486999999994</v>
          </cell>
          <cell r="E34">
            <v>9.573224938886348</v>
          </cell>
          <cell r="F34">
            <v>6332.5023999999976</v>
          </cell>
          <cell r="H34" t="e">
            <v>#REF!</v>
          </cell>
          <cell r="J34" t="e">
            <v>#REF!</v>
          </cell>
          <cell r="K34">
            <v>12.354476901394596</v>
          </cell>
        </row>
        <row r="35">
          <cell r="A35" t="str">
            <v>PELCO III</v>
          </cell>
          <cell r="C35">
            <v>278798</v>
          </cell>
          <cell r="D35">
            <v>29746.262999999999</v>
          </cell>
          <cell r="E35">
            <v>9.3725386614110153</v>
          </cell>
          <cell r="G35">
            <v>-14923</v>
          </cell>
          <cell r="H35" t="e">
            <v>#REF!</v>
          </cell>
          <cell r="J35" t="e">
            <v>#REF!</v>
          </cell>
          <cell r="K35">
            <v>15.250314307667026</v>
          </cell>
        </row>
        <row r="36">
          <cell r="A36" t="str">
            <v>PENELCO</v>
          </cell>
          <cell r="C36">
            <v>719378</v>
          </cell>
          <cell r="D36">
            <v>80854.619000000006</v>
          </cell>
          <cell r="E36">
            <v>8.8971787746597375</v>
          </cell>
          <cell r="F36">
            <v>78268</v>
          </cell>
          <cell r="H36" t="e">
            <v>#REF!</v>
          </cell>
          <cell r="I36" t="e">
            <v>#REF!</v>
          </cell>
          <cell r="K36">
            <v>7.2778980563775741</v>
          </cell>
        </row>
        <row r="37">
          <cell r="A37" t="str">
            <v>PRESCO</v>
          </cell>
          <cell r="C37">
            <v>67259</v>
          </cell>
          <cell r="D37">
            <v>7180.1570000000002</v>
          </cell>
          <cell r="E37">
            <v>9.367343917410162</v>
          </cell>
          <cell r="F37">
            <v>3595</v>
          </cell>
          <cell r="H37" t="e">
            <v>#REF!</v>
          </cell>
          <cell r="I37" t="e">
            <v>#REF!</v>
          </cell>
          <cell r="K37">
            <v>9.8537264311255406</v>
          </cell>
        </row>
        <row r="38">
          <cell r="A38" t="str">
            <v>SAJELCO</v>
          </cell>
          <cell r="C38">
            <v>143030</v>
          </cell>
          <cell r="D38">
            <v>15623.296</v>
          </cell>
          <cell r="E38">
            <v>9.1549183987808966</v>
          </cell>
          <cell r="F38">
            <v>5402.2502000000095</v>
          </cell>
          <cell r="H38" t="e">
            <v>#REF!</v>
          </cell>
          <cell r="I38" t="e">
            <v>#REF!</v>
          </cell>
          <cell r="K38">
            <v>9.0127184682744712</v>
          </cell>
        </row>
        <row r="39">
          <cell r="A39" t="str">
            <v>TARELCO I</v>
          </cell>
          <cell r="C39">
            <v>313193</v>
          </cell>
          <cell r="D39">
            <v>40332.695</v>
          </cell>
          <cell r="E39">
            <v>7.7652385986108792</v>
          </cell>
          <cell r="F39">
            <v>49595</v>
          </cell>
          <cell r="H39" t="e">
            <v>#REF!</v>
          </cell>
          <cell r="J39" t="e">
            <v>#REF!</v>
          </cell>
          <cell r="K39">
            <v>8.407899566718612</v>
          </cell>
        </row>
        <row r="40">
          <cell r="A40" t="str">
            <v>TARELCO II</v>
          </cell>
          <cell r="C40">
            <v>354466</v>
          </cell>
          <cell r="D40">
            <v>42427.468999999997</v>
          </cell>
          <cell r="E40">
            <v>8.3546345882663893</v>
          </cell>
          <cell r="F40">
            <v>53250.508199999982</v>
          </cell>
          <cell r="H40" t="e">
            <v>#REF!</v>
          </cell>
          <cell r="I40" t="e">
            <v>#REF!</v>
          </cell>
          <cell r="K40">
            <v>7.8535275896139973</v>
          </cell>
        </row>
        <row r="41">
          <cell r="A41" t="str">
            <v>ZAMECO I</v>
          </cell>
          <cell r="C41">
            <v>171310</v>
          </cell>
          <cell r="D41">
            <v>18384.277999999998</v>
          </cell>
          <cell r="E41">
            <v>9.3182881590454638</v>
          </cell>
          <cell r="F41">
            <v>21981</v>
          </cell>
          <cell r="H41" t="e">
            <v>#REF!</v>
          </cell>
          <cell r="I41" t="e">
            <v>#REF!</v>
          </cell>
          <cell r="K41">
            <v>11.33664464137226</v>
          </cell>
        </row>
        <row r="42">
          <cell r="A42" t="str">
            <v>ZAMECO II</v>
          </cell>
          <cell r="C42">
            <v>224988</v>
          </cell>
          <cell r="D42">
            <v>24495.496999999999</v>
          </cell>
          <cell r="E42">
            <v>9.1848718154197897</v>
          </cell>
          <cell r="F42">
            <v>18049.863000000012</v>
          </cell>
          <cell r="H42" t="e">
            <v>#REF!</v>
          </cell>
          <cell r="J42" t="e">
            <v>#REF!</v>
          </cell>
          <cell r="K42">
            <v>11.72721347043861</v>
          </cell>
        </row>
        <row r="44">
          <cell r="C44">
            <v>4209269</v>
          </cell>
          <cell r="D44">
            <v>467025.64299999992</v>
          </cell>
          <cell r="F44">
            <v>321797.7746</v>
          </cell>
          <cell r="G44">
            <v>-16420</v>
          </cell>
          <cell r="H44" t="e">
            <v>#REF!</v>
          </cell>
          <cell r="I44" t="e">
            <v>#REF!</v>
          </cell>
          <cell r="J44" t="e">
            <v>#REF!</v>
          </cell>
        </row>
        <row r="46">
          <cell r="A46" t="str">
            <v>BATELEC I</v>
          </cell>
          <cell r="C46">
            <v>550687</v>
          </cell>
          <cell r="D46">
            <v>56673.845999999998</v>
          </cell>
          <cell r="E46">
            <v>9.7167748241402219</v>
          </cell>
          <cell r="F46">
            <v>142957</v>
          </cell>
          <cell r="H46" t="e">
            <v>#REF!</v>
          </cell>
          <cell r="I46" t="e">
            <v>#REF!</v>
          </cell>
          <cell r="K46">
            <v>13.22</v>
          </cell>
        </row>
        <row r="47">
          <cell r="A47" t="str">
            <v>BATELEC II</v>
          </cell>
          <cell r="C47">
            <v>1401807</v>
          </cell>
          <cell r="D47">
            <v>156203.75</v>
          </cell>
          <cell r="E47">
            <v>8.974221169466162</v>
          </cell>
          <cell r="G47">
            <v>-25572</v>
          </cell>
          <cell r="H47" t="e">
            <v>#REF!</v>
          </cell>
          <cell r="I47" t="e">
            <v>#REF!</v>
          </cell>
          <cell r="K47">
            <v>9.8293414050098029</v>
          </cell>
        </row>
        <row r="48">
          <cell r="A48" t="str">
            <v>BISELCO</v>
          </cell>
          <cell r="C48">
            <v>24069</v>
          </cell>
          <cell r="D48">
            <v>2561.8000000000002</v>
          </cell>
          <cell r="E48">
            <v>9.3953470216254189</v>
          </cell>
          <cell r="G48">
            <v>-1422</v>
          </cell>
          <cell r="H48" t="e">
            <v>#REF!</v>
          </cell>
          <cell r="I48" t="e">
            <v>#REF!</v>
          </cell>
          <cell r="K48">
            <v>13.741115246224062</v>
          </cell>
        </row>
        <row r="49">
          <cell r="A49" t="str">
            <v>FLECO</v>
          </cell>
          <cell r="C49">
            <v>168189</v>
          </cell>
          <cell r="D49">
            <v>17143.402999999998</v>
          </cell>
          <cell r="E49">
            <v>9.8107126105592926</v>
          </cell>
          <cell r="F49">
            <v>13701</v>
          </cell>
          <cell r="H49" t="e">
            <v>#REF!</v>
          </cell>
          <cell r="I49" t="e">
            <v>#REF!</v>
          </cell>
          <cell r="K49">
            <v>12.010728043682061</v>
          </cell>
        </row>
        <row r="50">
          <cell r="A50" t="str">
            <v>LUBELCO</v>
          </cell>
          <cell r="C50">
            <v>4967</v>
          </cell>
          <cell r="D50">
            <v>412.07499999999999</v>
          </cell>
          <cell r="E50">
            <v>12.053631013771765</v>
          </cell>
          <cell r="G50">
            <v>-210</v>
          </cell>
          <cell r="H50" t="e">
            <v>#REF!</v>
          </cell>
          <cell r="I50" t="e">
            <v>#REF!</v>
          </cell>
          <cell r="K50">
            <v>13.03</v>
          </cell>
        </row>
        <row r="51">
          <cell r="A51" t="str">
            <v>MARELCO</v>
          </cell>
          <cell r="C51">
            <v>83083</v>
          </cell>
          <cell r="D51">
            <v>7960.7349999999997</v>
          </cell>
          <cell r="E51">
            <v>10.436599133120247</v>
          </cell>
          <cell r="F51">
            <v>2810</v>
          </cell>
          <cell r="H51" t="e">
            <v>#REF!</v>
          </cell>
          <cell r="J51" t="e">
            <v>#REF!</v>
          </cell>
          <cell r="K51">
            <v>7.8246594613768039</v>
          </cell>
        </row>
        <row r="52">
          <cell r="A52" t="str">
            <v>OMECO</v>
          </cell>
          <cell r="C52">
            <v>178137</v>
          </cell>
          <cell r="D52">
            <v>16369.263000000001</v>
          </cell>
          <cell r="E52">
            <v>10.882408083980323</v>
          </cell>
          <cell r="F52">
            <v>3711</v>
          </cell>
          <cell r="H52" t="e">
            <v>#REF!</v>
          </cell>
          <cell r="J52" t="e">
            <v>#REF!</v>
          </cell>
          <cell r="K52">
            <v>13.9872321368259</v>
          </cell>
        </row>
        <row r="53">
          <cell r="A53" t="str">
            <v>ORMECO</v>
          </cell>
          <cell r="C53">
            <v>413406</v>
          </cell>
          <cell r="D53">
            <v>39456.593000000001</v>
          </cell>
          <cell r="E53">
            <v>10.477488515037271</v>
          </cell>
          <cell r="F53">
            <v>2526</v>
          </cell>
          <cell r="H53" t="e">
            <v>#REF!</v>
          </cell>
          <cell r="I53" t="e">
            <v>#REF!</v>
          </cell>
          <cell r="K53">
            <v>11.929243120942681</v>
          </cell>
        </row>
        <row r="54">
          <cell r="A54" t="str">
            <v>PALECO</v>
          </cell>
          <cell r="C54">
            <v>420477</v>
          </cell>
          <cell r="D54">
            <v>43392.264000000003</v>
          </cell>
          <cell r="E54">
            <v>9.6901373940755882</v>
          </cell>
          <cell r="F54">
            <v>13204</v>
          </cell>
          <cell r="H54" t="e">
            <v>#REF!</v>
          </cell>
          <cell r="I54" t="e">
            <v>#REF!</v>
          </cell>
          <cell r="K54">
            <v>9.5279901708158601</v>
          </cell>
        </row>
        <row r="55">
          <cell r="A55" t="str">
            <v>QUEZELCO I</v>
          </cell>
          <cell r="C55">
            <v>271577</v>
          </cell>
          <cell r="D55">
            <v>27656.538</v>
          </cell>
          <cell r="E55">
            <v>9.8196310760226027</v>
          </cell>
          <cell r="F55">
            <v>11670.673199999961</v>
          </cell>
          <cell r="H55" t="e">
            <v>#REF!</v>
          </cell>
          <cell r="J55" t="e">
            <v>#REF!</v>
          </cell>
          <cell r="K55">
            <v>17.827143474879676</v>
          </cell>
        </row>
        <row r="56">
          <cell r="A56" t="str">
            <v xml:space="preserve">QUEZELCO II </v>
          </cell>
          <cell r="C56">
            <v>59813</v>
          </cell>
          <cell r="D56">
            <v>4890.7659999999996</v>
          </cell>
          <cell r="E56">
            <v>12.22978159249492</v>
          </cell>
          <cell r="F56">
            <v>1045</v>
          </cell>
          <cell r="H56" t="e">
            <v>#REF!</v>
          </cell>
          <cell r="J56" t="e">
            <v>#REF!</v>
          </cell>
          <cell r="K56">
            <v>15.857093895346159</v>
          </cell>
        </row>
        <row r="57">
          <cell r="A57" t="str">
            <v>ROMELCO</v>
          </cell>
          <cell r="C57">
            <v>29378</v>
          </cell>
          <cell r="D57">
            <v>2776.52</v>
          </cell>
          <cell r="E57">
            <v>10.580871018397131</v>
          </cell>
          <cell r="F57">
            <v>1309</v>
          </cell>
          <cell r="H57" t="e">
            <v>#REF!</v>
          </cell>
          <cell r="I57" t="e">
            <v>#REF!</v>
          </cell>
          <cell r="K57">
            <v>11.64749236165941</v>
          </cell>
        </row>
        <row r="58">
          <cell r="A58" t="str">
            <v>TIELCO</v>
          </cell>
          <cell r="C58">
            <v>47993</v>
          </cell>
          <cell r="D58">
            <v>5212.5130000000008</v>
          </cell>
          <cell r="E58">
            <v>9.2072672048971373</v>
          </cell>
          <cell r="F58">
            <v>516</v>
          </cell>
          <cell r="H58" t="e">
            <v>#REF!</v>
          </cell>
          <cell r="I58" t="e">
            <v>#REF!</v>
          </cell>
          <cell r="K58">
            <v>9.1517919958364633</v>
          </cell>
        </row>
        <row r="60">
          <cell r="C60">
            <v>3653583</v>
          </cell>
          <cell r="D60">
            <v>380710.06599999999</v>
          </cell>
          <cell r="F60">
            <v>193449.67319999996</v>
          </cell>
          <cell r="G60">
            <v>-27204</v>
          </cell>
          <cell r="H60" t="e">
            <v>#REF!</v>
          </cell>
          <cell r="I60" t="e">
            <v>#REF!</v>
          </cell>
          <cell r="J60" t="e">
            <v>#REF!</v>
          </cell>
        </row>
        <row r="62">
          <cell r="A62" t="str">
            <v>ALECO</v>
          </cell>
          <cell r="C62">
            <v>0</v>
          </cell>
          <cell r="D62">
            <v>0</v>
          </cell>
          <cell r="E62">
            <v>0</v>
          </cell>
          <cell r="G62">
            <v>0</v>
          </cell>
          <cell r="H62" t="e">
            <v>#REF!</v>
          </cell>
          <cell r="J62" t="e">
            <v>#REF!</v>
          </cell>
          <cell r="K62">
            <v>0</v>
          </cell>
        </row>
        <row r="63">
          <cell r="A63" t="str">
            <v>CANORECO</v>
          </cell>
          <cell r="C63">
            <v>242638</v>
          </cell>
          <cell r="D63">
            <v>25619.966</v>
          </cell>
          <cell r="E63">
            <v>9.4706604997055805</v>
          </cell>
          <cell r="F63">
            <v>21942</v>
          </cell>
          <cell r="H63" t="e">
            <v>#REF!</v>
          </cell>
          <cell r="J63" t="e">
            <v>#REF!</v>
          </cell>
          <cell r="K63">
            <v>10.448540506761962</v>
          </cell>
        </row>
        <row r="64">
          <cell r="A64" t="str">
            <v>CASURECO I</v>
          </cell>
          <cell r="C64">
            <v>119880</v>
          </cell>
          <cell r="D64">
            <v>11166.819</v>
          </cell>
          <cell r="E64">
            <v>10.735375938304365</v>
          </cell>
          <cell r="G64">
            <v>-3398</v>
          </cell>
          <cell r="H64" t="e">
            <v>#REF!</v>
          </cell>
          <cell r="J64" t="e">
            <v>#REF!</v>
          </cell>
          <cell r="K64">
            <v>14.7259410745392</v>
          </cell>
        </row>
        <row r="65">
          <cell r="A65" t="str">
            <v>CASURECO II</v>
          </cell>
          <cell r="C65">
            <v>500650</v>
          </cell>
          <cell r="D65">
            <v>49984.273999999998</v>
          </cell>
          <cell r="E65">
            <v>10.016150279585936</v>
          </cell>
          <cell r="F65">
            <v>99707.001600000018</v>
          </cell>
          <cell r="H65" t="e">
            <v>#REF!</v>
          </cell>
          <cell r="J65" t="e">
            <v>#REF!</v>
          </cell>
          <cell r="K65">
            <v>14.868365808240705</v>
          </cell>
        </row>
        <row r="66">
          <cell r="A66" t="str">
            <v>CASURECO III</v>
          </cell>
          <cell r="C66">
            <v>177635</v>
          </cell>
          <cell r="D66">
            <v>15067.129000000001</v>
          </cell>
          <cell r="E66">
            <v>11.789571855394614</v>
          </cell>
          <cell r="F66">
            <v>6459</v>
          </cell>
          <cell r="H66" t="e">
            <v>#REF!</v>
          </cell>
          <cell r="J66" t="e">
            <v>#REF!</v>
          </cell>
          <cell r="K66">
            <v>19.020682000490872</v>
          </cell>
        </row>
        <row r="67">
          <cell r="A67" t="str">
            <v>CASURECO IV</v>
          </cell>
          <cell r="C67">
            <v>94671</v>
          </cell>
          <cell r="D67">
            <v>8004.2190000000001</v>
          </cell>
          <cell r="E67">
            <v>11.827637399726319</v>
          </cell>
          <cell r="F67">
            <v>1720</v>
          </cell>
          <cell r="H67" t="e">
            <v>#REF!</v>
          </cell>
          <cell r="I67" t="e">
            <v>#REF!</v>
          </cell>
          <cell r="K67">
            <v>13.01728522247144</v>
          </cell>
        </row>
        <row r="68">
          <cell r="A68" t="str">
            <v>FICELCO</v>
          </cell>
          <cell r="C68">
            <v>83070</v>
          </cell>
          <cell r="D68">
            <v>7619.3890000000001</v>
          </cell>
          <cell r="E68">
            <v>10.902449002144397</v>
          </cell>
          <cell r="F68">
            <v>753.30060000000231</v>
          </cell>
          <cell r="H68" t="e">
            <v>#REF!</v>
          </cell>
          <cell r="I68" t="e">
            <v>#REF!</v>
          </cell>
          <cell r="K68">
            <v>14.66235305863653</v>
          </cell>
        </row>
        <row r="69">
          <cell r="A69" t="str">
            <v>MASELCO</v>
          </cell>
          <cell r="C69">
            <v>121825</v>
          </cell>
          <cell r="D69">
            <v>14407.574000000001</v>
          </cell>
          <cell r="E69">
            <v>8.4556220221391882</v>
          </cell>
          <cell r="F69">
            <v>7521</v>
          </cell>
          <cell r="H69" t="e">
            <v>#REF!</v>
          </cell>
          <cell r="J69" t="e">
            <v>#REF!</v>
          </cell>
          <cell r="K69">
            <v>15.825452119886998</v>
          </cell>
        </row>
        <row r="70">
          <cell r="A70" t="str">
            <v>SORECO I</v>
          </cell>
          <cell r="C70">
            <v>91402</v>
          </cell>
          <cell r="D70">
            <v>7865.26</v>
          </cell>
          <cell r="E70">
            <v>11.620976293218533</v>
          </cell>
          <cell r="F70">
            <v>9909</v>
          </cell>
          <cell r="H70" t="e">
            <v>#REF!</v>
          </cell>
          <cell r="J70" t="e">
            <v>#REF!</v>
          </cell>
          <cell r="K70">
            <v>11.684032710959958</v>
          </cell>
        </row>
        <row r="71">
          <cell r="A71" t="str">
            <v>SORECO II</v>
          </cell>
          <cell r="C71">
            <v>156686</v>
          </cell>
          <cell r="D71">
            <v>15599.692999999999</v>
          </cell>
          <cell r="E71">
            <v>10.044172023128917</v>
          </cell>
          <cell r="F71">
            <v>2126</v>
          </cell>
          <cell r="H71" t="e">
            <v>#REF!</v>
          </cell>
          <cell r="J71" t="e">
            <v>#REF!</v>
          </cell>
          <cell r="K71">
            <v>17.772336912491213</v>
          </cell>
        </row>
        <row r="72">
          <cell r="A72" t="str">
            <v>TISELCO</v>
          </cell>
          <cell r="C72">
            <v>12745</v>
          </cell>
          <cell r="D72">
            <v>1088.0840000000001</v>
          </cell>
          <cell r="E72">
            <v>11.713250079957062</v>
          </cell>
          <cell r="F72">
            <v>3321.8912</v>
          </cell>
          <cell r="H72" t="e">
            <v>#REF!</v>
          </cell>
          <cell r="I72" t="e">
            <v>#REF!</v>
          </cell>
          <cell r="K72">
            <v>14.619180181730023</v>
          </cell>
        </row>
        <row r="74">
          <cell r="C74">
            <v>1601202</v>
          </cell>
          <cell r="D74">
            <v>156422.40700000001</v>
          </cell>
          <cell r="F74">
            <v>153459.19340000005</v>
          </cell>
          <cell r="G74">
            <v>-3398</v>
          </cell>
          <cell r="H74" t="e">
            <v>#REF!</v>
          </cell>
          <cell r="I74" t="e">
            <v>#REF!</v>
          </cell>
          <cell r="J74" t="e">
            <v>#REF!</v>
          </cell>
        </row>
        <row r="76">
          <cell r="A76" t="str">
            <v>AKELCO</v>
          </cell>
          <cell r="C76">
            <v>459282</v>
          </cell>
          <cell r="D76">
            <v>45151.277999999998</v>
          </cell>
          <cell r="E76">
            <v>10.172070876930659</v>
          </cell>
          <cell r="F76">
            <v>22670</v>
          </cell>
          <cell r="H76" t="e">
            <v>#REF!</v>
          </cell>
          <cell r="I76" t="e">
            <v>#REF!</v>
          </cell>
          <cell r="K76">
            <v>11.580461852210586</v>
          </cell>
        </row>
        <row r="77">
          <cell r="A77" t="str">
            <v>ANTECO</v>
          </cell>
          <cell r="C77">
            <v>163698</v>
          </cell>
          <cell r="D77">
            <v>17348.184000000001</v>
          </cell>
          <cell r="E77">
            <v>9.4360308836936468</v>
          </cell>
          <cell r="F77">
            <v>10314.564799999993</v>
          </cell>
          <cell r="H77" t="e">
            <v>#REF!</v>
          </cell>
          <cell r="I77" t="e">
            <v>#REF!</v>
          </cell>
          <cell r="K77">
            <v>13.364321905613078</v>
          </cell>
        </row>
        <row r="78">
          <cell r="A78" t="str">
            <v>CAPELCO</v>
          </cell>
          <cell r="C78">
            <v>264253</v>
          </cell>
          <cell r="D78">
            <v>21982.613000000001</v>
          </cell>
          <cell r="E78">
            <v>12.02100041519177</v>
          </cell>
          <cell r="G78">
            <v>-39590.809200000018</v>
          </cell>
          <cell r="H78" t="e">
            <v>#REF!</v>
          </cell>
          <cell r="I78" t="e">
            <v>#REF!</v>
          </cell>
          <cell r="K78">
            <v>19.396967425139312</v>
          </cell>
        </row>
        <row r="79">
          <cell r="A79" t="str">
            <v>CENECO</v>
          </cell>
          <cell r="C79">
            <v>1128375</v>
          </cell>
          <cell r="D79">
            <v>138652.755</v>
          </cell>
          <cell r="E79">
            <v>8.1381361661367642</v>
          </cell>
          <cell r="G79">
            <v>-43535.637899999972</v>
          </cell>
          <cell r="H79" t="e">
            <v>#REF!</v>
          </cell>
          <cell r="J79" t="e">
            <v>#REF!</v>
          </cell>
          <cell r="K79">
            <v>14.148041986511247</v>
          </cell>
        </row>
        <row r="80">
          <cell r="A80" t="str">
            <v>GUIMELCO</v>
          </cell>
          <cell r="C80">
            <v>61067</v>
          </cell>
          <cell r="D80">
            <v>4882.0079999999998</v>
          </cell>
          <cell r="E80">
            <v>12.508582534072046</v>
          </cell>
          <cell r="F80">
            <v>644.58320000000094</v>
          </cell>
          <cell r="H80" t="e">
            <v>#REF!</v>
          </cell>
          <cell r="I80" t="e">
            <v>#REF!</v>
          </cell>
          <cell r="K80">
            <v>14.127351343464504</v>
          </cell>
        </row>
        <row r="81">
          <cell r="A81" t="str">
            <v>ILECO I</v>
          </cell>
          <cell r="C81">
            <v>440502</v>
          </cell>
          <cell r="D81">
            <v>42877.275000000001</v>
          </cell>
          <cell r="E81">
            <v>10.273553998009435</v>
          </cell>
          <cell r="F81">
            <v>17064.758900000015</v>
          </cell>
          <cell r="H81" t="e">
            <v>#REF!</v>
          </cell>
          <cell r="I81" t="e">
            <v>#REF!</v>
          </cell>
          <cell r="K81">
            <v>8.5754123700605529</v>
          </cell>
        </row>
        <row r="82">
          <cell r="A82" t="str">
            <v>ILECO II</v>
          </cell>
          <cell r="C82">
            <v>266353</v>
          </cell>
          <cell r="D82">
            <v>25718.456999999999</v>
          </cell>
          <cell r="E82">
            <v>10.356492226574868</v>
          </cell>
          <cell r="F82">
            <v>24084</v>
          </cell>
          <cell r="H82" t="e">
            <v>#REF!</v>
          </cell>
          <cell r="I82" t="e">
            <v>#REF!</v>
          </cell>
          <cell r="K82">
            <v>10.683592641243472</v>
          </cell>
        </row>
        <row r="83">
          <cell r="A83" t="str">
            <v>ILECO III</v>
          </cell>
          <cell r="C83">
            <v>80283</v>
          </cell>
          <cell r="D83">
            <v>7358.1980000000003</v>
          </cell>
          <cell r="E83">
            <v>10.910687643904119</v>
          </cell>
          <cell r="G83">
            <v>-593.45059999999648</v>
          </cell>
          <cell r="H83" t="e">
            <v>#REF!</v>
          </cell>
          <cell r="I83" t="e">
            <v>#REF!</v>
          </cell>
          <cell r="K83">
            <v>20.131665915220438</v>
          </cell>
        </row>
        <row r="84">
          <cell r="A84" t="str">
            <v>NOCECO</v>
          </cell>
          <cell r="C84">
            <v>348183</v>
          </cell>
          <cell r="D84">
            <v>40610.607000000004</v>
          </cell>
          <cell r="E84">
            <v>8.5736960297096765</v>
          </cell>
          <cell r="G84">
            <v>-10479.037300000025</v>
          </cell>
          <cell r="H84" t="e">
            <v>#REF!</v>
          </cell>
          <cell r="I84" t="e">
            <v>#REF!</v>
          </cell>
          <cell r="K84">
            <v>9.7092248111510919</v>
          </cell>
        </row>
        <row r="85">
          <cell r="A85" t="str">
            <v>VRESCO</v>
          </cell>
          <cell r="C85">
            <v>351738</v>
          </cell>
          <cell r="D85">
            <v>31513.52</v>
          </cell>
          <cell r="E85">
            <v>11.161495129709406</v>
          </cell>
          <cell r="F85">
            <v>15195</v>
          </cell>
          <cell r="H85" t="e">
            <v>#REF!</v>
          </cell>
          <cell r="I85" t="e">
            <v>#REF!</v>
          </cell>
          <cell r="K85">
            <v>11.438715354513572</v>
          </cell>
        </row>
        <row r="87">
          <cell r="C87">
            <v>3563734</v>
          </cell>
          <cell r="D87">
            <v>376094.89500000002</v>
          </cell>
          <cell r="F87">
            <v>89972.906900000002</v>
          </cell>
          <cell r="G87">
            <v>-94198.935000000012</v>
          </cell>
          <cell r="H87" t="e">
            <v>#REF!</v>
          </cell>
          <cell r="I87" t="e">
            <v>#REF!</v>
          </cell>
          <cell r="J87" t="e">
            <v>#REF!</v>
          </cell>
        </row>
        <row r="89">
          <cell r="A89" t="str">
            <v>BANELCO</v>
          </cell>
          <cell r="C89">
            <v>23481</v>
          </cell>
          <cell r="D89">
            <v>2287.3690000000001</v>
          </cell>
          <cell r="E89">
            <v>10.265505915311433</v>
          </cell>
          <cell r="G89">
            <v>-1547.9387999999999</v>
          </cell>
          <cell r="H89" t="e">
            <v>#REF!</v>
          </cell>
          <cell r="J89" t="e">
            <v>#REF!</v>
          </cell>
          <cell r="K89">
            <v>8.5896300535345702</v>
          </cell>
        </row>
        <row r="90">
          <cell r="A90" t="str">
            <v>BOHECO I</v>
          </cell>
          <cell r="C90">
            <v>220943</v>
          </cell>
          <cell r="D90">
            <v>26581.646000000001</v>
          </cell>
          <cell r="E90">
            <v>8.311863005022337</v>
          </cell>
          <cell r="G90">
            <v>-4015</v>
          </cell>
          <cell r="H90" t="e">
            <v>#REF!</v>
          </cell>
          <cell r="I90" t="e">
            <v>#REF!</v>
          </cell>
          <cell r="K90">
            <v>6.8205810284919623</v>
          </cell>
        </row>
        <row r="91">
          <cell r="A91" t="str">
            <v>BOHECO II</v>
          </cell>
          <cell r="C91">
            <v>150477</v>
          </cell>
          <cell r="D91">
            <v>16814.965</v>
          </cell>
          <cell r="E91">
            <v>8.9489927573444241</v>
          </cell>
          <cell r="G91">
            <v>-362</v>
          </cell>
          <cell r="H91" t="e">
            <v>#REF!</v>
          </cell>
          <cell r="I91" t="e">
            <v>#REF!</v>
          </cell>
          <cell r="K91">
            <v>10.770616594099657</v>
          </cell>
        </row>
        <row r="92">
          <cell r="A92" t="str">
            <v>CELCO</v>
          </cell>
          <cell r="C92">
            <v>18501</v>
          </cell>
          <cell r="D92">
            <v>1587.6010000000001</v>
          </cell>
          <cell r="E92">
            <v>11.653431813157084</v>
          </cell>
          <cell r="F92">
            <v>176</v>
          </cell>
          <cell r="H92" t="e">
            <v>#REF!</v>
          </cell>
          <cell r="I92" t="e">
            <v>#REF!</v>
          </cell>
          <cell r="K92">
            <v>9.2414093526565821</v>
          </cell>
        </row>
        <row r="93">
          <cell r="A93" t="str">
            <v>CEBECO I</v>
          </cell>
          <cell r="C93">
            <v>303195</v>
          </cell>
          <cell r="D93">
            <v>35369.548000000003</v>
          </cell>
          <cell r="E93">
            <v>8.5722045416017192</v>
          </cell>
          <cell r="F93">
            <v>17938.417689999973</v>
          </cell>
          <cell r="H93" t="e">
            <v>#REF!</v>
          </cell>
          <cell r="I93" t="e">
            <v>#REF!</v>
          </cell>
          <cell r="K93">
            <v>9.5969657521990115</v>
          </cell>
        </row>
        <row r="94">
          <cell r="A94" t="str">
            <v>CEBECO II</v>
          </cell>
          <cell r="C94">
            <v>496510</v>
          </cell>
          <cell r="D94">
            <v>62809.559000000001</v>
          </cell>
          <cell r="E94">
            <v>7.9050069432902719</v>
          </cell>
          <cell r="F94">
            <v>23016</v>
          </cell>
          <cell r="H94" t="e">
            <v>#REF!</v>
          </cell>
          <cell r="I94" t="e">
            <v>#REF!</v>
          </cell>
          <cell r="K94">
            <v>7.1668658260033533</v>
          </cell>
        </row>
        <row r="95">
          <cell r="A95" t="str">
            <v>CEBECO III</v>
          </cell>
          <cell r="C95">
            <v>196293</v>
          </cell>
          <cell r="D95">
            <v>34249.531999999999</v>
          </cell>
          <cell r="E95">
            <v>5.7312607950380166</v>
          </cell>
          <cell r="F95">
            <v>6573</v>
          </cell>
          <cell r="H95" t="e">
            <v>#REF!</v>
          </cell>
          <cell r="I95" t="e">
            <v>#REF!</v>
          </cell>
          <cell r="K95">
            <v>6.344148147917239</v>
          </cell>
        </row>
        <row r="96">
          <cell r="A96" t="str">
            <v>NORECO I</v>
          </cell>
          <cell r="C96">
            <v>100025</v>
          </cell>
          <cell r="D96">
            <v>11213.335999999999</v>
          </cell>
          <cell r="E96">
            <v>8.9201821830720149</v>
          </cell>
          <cell r="G96">
            <v>-3094</v>
          </cell>
          <cell r="H96" t="e">
            <v>#REF!</v>
          </cell>
          <cell r="J96" t="e">
            <v>#REF!</v>
          </cell>
          <cell r="K96">
            <v>12.783590868827158</v>
          </cell>
        </row>
        <row r="97">
          <cell r="A97" t="str">
            <v>NORECO II</v>
          </cell>
          <cell r="C97">
            <v>519558</v>
          </cell>
          <cell r="D97">
            <v>53283.955000000002</v>
          </cell>
          <cell r="E97">
            <v>0</v>
          </cell>
          <cell r="F97">
            <v>7818</v>
          </cell>
          <cell r="H97" t="e">
            <v>#REF!</v>
          </cell>
          <cell r="I97" t="e">
            <v>#REF!</v>
          </cell>
          <cell r="K97">
            <v>13.765831069670636</v>
          </cell>
        </row>
        <row r="98">
          <cell r="A98" t="str">
            <v>PROSIELCO</v>
          </cell>
          <cell r="C98">
            <v>37896</v>
          </cell>
          <cell r="D98">
            <v>3392.973</v>
          </cell>
          <cell r="E98">
            <v>11.168965977624932</v>
          </cell>
          <cell r="G98">
            <v>-796</v>
          </cell>
          <cell r="H98" t="e">
            <v>#REF!</v>
          </cell>
          <cell r="I98" t="e">
            <v>#REF!</v>
          </cell>
          <cell r="K98">
            <v>13.391783921374531</v>
          </cell>
        </row>
        <row r="100">
          <cell r="C100">
            <v>2066879</v>
          </cell>
          <cell r="D100">
            <v>247590.484</v>
          </cell>
          <cell r="F100">
            <v>55521.417689999973</v>
          </cell>
          <cell r="G100">
            <v>-9814.9387999999999</v>
          </cell>
          <cell r="H100" t="e">
            <v>#REF!</v>
          </cell>
          <cell r="I100" t="e">
            <v>#REF!</v>
          </cell>
          <cell r="J100" t="e">
            <v>#REF!</v>
          </cell>
        </row>
        <row r="102">
          <cell r="A102" t="str">
            <v>BILECO</v>
          </cell>
          <cell r="C102">
            <v>48052</v>
          </cell>
          <cell r="D102">
            <v>4332.46</v>
          </cell>
          <cell r="E102">
            <v>11.091158371918032</v>
          </cell>
          <cell r="G102">
            <v>-783</v>
          </cell>
          <cell r="H102" t="e">
            <v>#REF!</v>
          </cell>
          <cell r="I102" t="e">
            <v>#REF!</v>
          </cell>
          <cell r="K102">
            <v>21.284023668639058</v>
          </cell>
        </row>
        <row r="103">
          <cell r="A103" t="str">
            <v>LEYECO I/DORELCO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H103" t="e">
            <v>#REF!</v>
          </cell>
          <cell r="I103" t="e">
            <v>#REF!</v>
          </cell>
          <cell r="K103">
            <v>0</v>
          </cell>
        </row>
        <row r="104">
          <cell r="A104" t="str">
            <v>LEYECO II</v>
          </cell>
          <cell r="C104">
            <v>96491</v>
          </cell>
          <cell r="D104">
            <v>0</v>
          </cell>
          <cell r="E104">
            <v>0</v>
          </cell>
          <cell r="G104">
            <v>-11413.325200000007</v>
          </cell>
          <cell r="H104" t="e">
            <v>#REF!</v>
          </cell>
          <cell r="I104" t="e">
            <v>#REF!</v>
          </cell>
          <cell r="K104">
            <v>0</v>
          </cell>
        </row>
        <row r="105">
          <cell r="A105" t="str">
            <v>LEYECO III</v>
          </cell>
          <cell r="C105">
            <v>31294</v>
          </cell>
          <cell r="D105">
            <v>2751.306</v>
          </cell>
          <cell r="E105">
            <v>11.374234636205497</v>
          </cell>
          <cell r="F105">
            <v>5262.3607000000011</v>
          </cell>
          <cell r="H105" t="e">
            <v>#REF!</v>
          </cell>
          <cell r="I105" t="e">
            <v>#REF!</v>
          </cell>
          <cell r="K105">
            <v>-17.170000000000002</v>
          </cell>
        </row>
        <row r="106">
          <cell r="A106" t="str">
            <v>LEYECO IV</v>
          </cell>
          <cell r="C106">
            <v>89007</v>
          </cell>
          <cell r="D106">
            <v>10128.92</v>
          </cell>
          <cell r="E106">
            <v>8.7874126757837949</v>
          </cell>
          <cell r="G106">
            <v>-2279</v>
          </cell>
          <cell r="H106" t="e">
            <v>#REF!</v>
          </cell>
          <cell r="I106" t="e">
            <v>#REF!</v>
          </cell>
          <cell r="K106">
            <v>14.884766100421718</v>
          </cell>
        </row>
        <row r="107">
          <cell r="A107" t="str">
            <v>LEYECO V</v>
          </cell>
          <cell r="C107">
            <v>89715</v>
          </cell>
          <cell r="D107">
            <v>10084.066999999999</v>
          </cell>
          <cell r="E107">
            <v>8.89670804448245</v>
          </cell>
          <cell r="F107">
            <v>-60899.401199999993</v>
          </cell>
          <cell r="H107" t="e">
            <v>#REF!</v>
          </cell>
          <cell r="I107" t="e">
            <v>#REF!</v>
          </cell>
          <cell r="K107">
            <v>29.159751105753116</v>
          </cell>
        </row>
        <row r="108">
          <cell r="A108" t="str">
            <v>SOLECO</v>
          </cell>
          <cell r="C108">
            <v>138538</v>
          </cell>
          <cell r="D108">
            <v>16180.709000000001</v>
          </cell>
          <cell r="E108">
            <v>8.5619239552481901</v>
          </cell>
          <cell r="F108">
            <v>12251.311699999991</v>
          </cell>
          <cell r="H108" t="e">
            <v>#REF!</v>
          </cell>
          <cell r="I108" t="e">
            <v>#REF!</v>
          </cell>
          <cell r="K108">
            <v>10.461512273228623</v>
          </cell>
        </row>
        <row r="109">
          <cell r="A109" t="str">
            <v>SAMELCO I</v>
          </cell>
          <cell r="C109">
            <v>95946</v>
          </cell>
          <cell r="D109">
            <v>10086.707</v>
          </cell>
          <cell r="E109">
            <v>9.5121232330829084</v>
          </cell>
          <cell r="F109">
            <v>16567</v>
          </cell>
          <cell r="H109" t="e">
            <v>#REF!</v>
          </cell>
          <cell r="J109" t="e">
            <v>#REF!</v>
          </cell>
          <cell r="K109">
            <v>17.573874582691719</v>
          </cell>
        </row>
        <row r="110">
          <cell r="A110" t="str">
            <v>SAMELCO II</v>
          </cell>
          <cell r="C110">
            <v>112040</v>
          </cell>
          <cell r="D110">
            <v>10384.144</v>
          </cell>
          <cell r="E110">
            <v>10.789526801631411</v>
          </cell>
          <cell r="F110">
            <v>10901</v>
          </cell>
          <cell r="H110" t="e">
            <v>#REF!</v>
          </cell>
          <cell r="I110" t="e">
            <v>#REF!</v>
          </cell>
          <cell r="K110">
            <v>13.796788709262609</v>
          </cell>
        </row>
        <row r="111">
          <cell r="A111" t="str">
            <v>ESAMELCO</v>
          </cell>
          <cell r="C111">
            <v>85424</v>
          </cell>
          <cell r="D111">
            <v>8074.1540000000005</v>
          </cell>
          <cell r="E111">
            <v>0</v>
          </cell>
          <cell r="F111">
            <v>7220</v>
          </cell>
          <cell r="H111" t="e">
            <v>#REF!</v>
          </cell>
          <cell r="I111" t="e">
            <v>#REF!</v>
          </cell>
          <cell r="K111">
            <v>13.637154503251459</v>
          </cell>
        </row>
        <row r="112">
          <cell r="A112" t="str">
            <v>NORSAMELCO</v>
          </cell>
          <cell r="C112">
            <v>127066</v>
          </cell>
          <cell r="D112">
            <v>11459.636</v>
          </cell>
          <cell r="E112">
            <v>11.088135783719482</v>
          </cell>
          <cell r="F112">
            <v>20229</v>
          </cell>
          <cell r="H112" t="e">
            <v>#REF!</v>
          </cell>
          <cell r="J112" t="e">
            <v>#REF!</v>
          </cell>
          <cell r="K112">
            <v>22.282545963602935</v>
          </cell>
        </row>
        <row r="114">
          <cell r="C114">
            <v>913573</v>
          </cell>
          <cell r="D114">
            <v>83482.103000000003</v>
          </cell>
          <cell r="F114">
            <v>11531.271200000003</v>
          </cell>
          <cell r="G114">
            <v>-14475.325200000007</v>
          </cell>
          <cell r="H114" t="e">
            <v>#REF!</v>
          </cell>
          <cell r="I114" t="e">
            <v>#REF!</v>
          </cell>
          <cell r="J114" t="e">
            <v>#REF!</v>
          </cell>
        </row>
        <row r="116">
          <cell r="A116" t="str">
            <v>ZAMCELCO</v>
          </cell>
          <cell r="C116">
            <v>729745</v>
          </cell>
          <cell r="D116">
            <v>100915.25199999999</v>
          </cell>
          <cell r="E116">
            <v>7.2312656960912118</v>
          </cell>
          <cell r="G116">
            <v>-47905</v>
          </cell>
          <cell r="H116" t="e">
            <v>#REF!</v>
          </cell>
          <cell r="J116" t="e">
            <v>#REF!</v>
          </cell>
          <cell r="K116">
            <v>19.700153321793959</v>
          </cell>
        </row>
        <row r="117">
          <cell r="A117" t="str">
            <v>ZAMSURECO I</v>
          </cell>
          <cell r="C117">
            <v>286735</v>
          </cell>
          <cell r="D117">
            <v>38360.909</v>
          </cell>
          <cell r="E117">
            <v>7.4746664631956454</v>
          </cell>
          <cell r="F117">
            <v>12909.789999999979</v>
          </cell>
          <cell r="H117" t="e">
            <v>#REF!</v>
          </cell>
          <cell r="I117" t="e">
            <v>#REF!</v>
          </cell>
          <cell r="K117">
            <v>12.0729637218368</v>
          </cell>
        </row>
        <row r="118">
          <cell r="A118" t="str">
            <v>ZAMSURECO II</v>
          </cell>
          <cell r="C118">
            <v>158158</v>
          </cell>
          <cell r="D118">
            <v>20883.505000000001</v>
          </cell>
          <cell r="E118">
            <v>7.5733455662734768</v>
          </cell>
          <cell r="G118">
            <v>-14353.529899999994</v>
          </cell>
          <cell r="H118" t="e">
            <v>#REF!</v>
          </cell>
          <cell r="J118" t="e">
            <v>#REF!</v>
          </cell>
          <cell r="K118">
            <v>22.971439356125227</v>
          </cell>
        </row>
        <row r="119">
          <cell r="A119" t="str">
            <v>ZANECO</v>
          </cell>
          <cell r="C119">
            <v>281022</v>
          </cell>
          <cell r="D119">
            <v>35968.785000000003</v>
          </cell>
          <cell r="E119">
            <v>7.8129411377114897</v>
          </cell>
          <cell r="F119">
            <v>-3167.9094000000041</v>
          </cell>
          <cell r="H119" t="e">
            <v>#REF!</v>
          </cell>
          <cell r="J119" t="e">
            <v>#REF!</v>
          </cell>
          <cell r="K119">
            <v>12.127599725717443</v>
          </cell>
        </row>
        <row r="121">
          <cell r="C121">
            <v>1455660</v>
          </cell>
          <cell r="D121">
            <v>196128.451</v>
          </cell>
          <cell r="F121">
            <v>9741.8805999999749</v>
          </cell>
          <cell r="G121">
            <v>-62258.529899999994</v>
          </cell>
          <cell r="H121" t="e">
            <v>#REF!</v>
          </cell>
          <cell r="I121" t="e">
            <v>#REF!</v>
          </cell>
          <cell r="J121" t="e">
            <v>#REF!</v>
          </cell>
        </row>
        <row r="123">
          <cell r="A123" t="str">
            <v>BASELCO</v>
          </cell>
          <cell r="C123">
            <v>49019</v>
          </cell>
          <cell r="D123">
            <v>5366.2060000000001</v>
          </cell>
          <cell r="E123">
            <v>9.1347592693981561</v>
          </cell>
          <cell r="G123">
            <v>-12480</v>
          </cell>
          <cell r="H123" t="e">
            <v>#REF!</v>
          </cell>
          <cell r="J123" t="e">
            <v>#REF!</v>
          </cell>
          <cell r="K123">
            <v>36.012741403469079</v>
          </cell>
        </row>
        <row r="124">
          <cell r="A124" t="str">
            <v>CASELCO</v>
          </cell>
          <cell r="C124">
            <v>0</v>
          </cell>
          <cell r="D124">
            <v>0</v>
          </cell>
          <cell r="E124">
            <v>0</v>
          </cell>
          <cell r="G124">
            <v>0</v>
          </cell>
          <cell r="H124" t="e">
            <v>#REF!</v>
          </cell>
          <cell r="J124" t="e">
            <v>#REF!</v>
          </cell>
          <cell r="K124">
            <v>0</v>
          </cell>
        </row>
        <row r="125">
          <cell r="A125" t="str">
            <v>MAGELCO</v>
          </cell>
          <cell r="C125">
            <v>32808</v>
          </cell>
          <cell r="D125">
            <v>4759.3609999999999</v>
          </cell>
          <cell r="E125">
            <v>6.8933623652418889</v>
          </cell>
          <cell r="G125">
            <v>-16217</v>
          </cell>
          <cell r="H125" t="e">
            <v>#REF!</v>
          </cell>
          <cell r="J125" t="e">
            <v>#REF!</v>
          </cell>
          <cell r="K125">
            <v>38.281205063907336</v>
          </cell>
        </row>
        <row r="126">
          <cell r="A126" t="str">
            <v>SIASELCO</v>
          </cell>
          <cell r="C126">
            <v>5540</v>
          </cell>
          <cell r="D126">
            <v>505.56599999999997</v>
          </cell>
          <cell r="E126">
            <v>10.95801537286922</v>
          </cell>
          <cell r="F126">
            <v>180</v>
          </cell>
          <cell r="H126" t="e">
            <v>#REF!</v>
          </cell>
          <cell r="I126" t="e">
            <v>#REF!</v>
          </cell>
          <cell r="K126">
            <v>11.165009593581022</v>
          </cell>
        </row>
        <row r="127">
          <cell r="A127" t="str">
            <v>SULECO</v>
          </cell>
          <cell r="C127">
            <v>66257</v>
          </cell>
          <cell r="D127">
            <v>6492.6009999999997</v>
          </cell>
          <cell r="E127">
            <v>10.205001046575941</v>
          </cell>
          <cell r="G127">
            <v>-2742.71179999999</v>
          </cell>
          <cell r="H127" t="e">
            <v>#REF!</v>
          </cell>
          <cell r="J127" t="e">
            <v>#REF!</v>
          </cell>
          <cell r="K127">
            <v>31.405531789915642</v>
          </cell>
        </row>
        <row r="128">
          <cell r="A128" t="str">
            <v>TAWELCO</v>
          </cell>
          <cell r="C128">
            <v>29520</v>
          </cell>
          <cell r="D128">
            <v>3192.3760000000002</v>
          </cell>
          <cell r="E128">
            <v>9.2470310514801515</v>
          </cell>
          <cell r="G128">
            <v>-25391</v>
          </cell>
          <cell r="H128" t="e">
            <v>#REF!</v>
          </cell>
          <cell r="J128" t="e">
            <v>#REF!</v>
          </cell>
          <cell r="K128">
            <v>29.205205938434954</v>
          </cell>
        </row>
        <row r="129">
          <cell r="A129" t="str">
            <v>LASURECO</v>
          </cell>
          <cell r="C129">
            <v>114288</v>
          </cell>
          <cell r="D129">
            <v>15902.625</v>
          </cell>
          <cell r="E129">
            <v>7.1867380385313746</v>
          </cell>
          <cell r="G129">
            <v>-19018.754000000001</v>
          </cell>
          <cell r="H129" t="e">
            <v>#REF!</v>
          </cell>
          <cell r="J129" t="e">
            <v>#REF!</v>
          </cell>
          <cell r="K129">
            <v>16.629334274992932</v>
          </cell>
        </row>
        <row r="131">
          <cell r="C131">
            <v>297432</v>
          </cell>
          <cell r="D131">
            <v>36218.735000000001</v>
          </cell>
          <cell r="F131">
            <v>180</v>
          </cell>
          <cell r="G131">
            <v>-75849.465799999991</v>
          </cell>
          <cell r="H131" t="e">
            <v>#REF!</v>
          </cell>
          <cell r="I131" t="e">
            <v>#REF!</v>
          </cell>
          <cell r="J131" t="e">
            <v>#REF!</v>
          </cell>
        </row>
        <row r="134">
          <cell r="A134" t="str">
            <v>BUSECO</v>
          </cell>
          <cell r="C134">
            <v>213700</v>
          </cell>
          <cell r="D134">
            <v>29116.652999999998</v>
          </cell>
          <cell r="E134">
            <v>7.3394424833101528</v>
          </cell>
          <cell r="F134">
            <v>18982.426210000005</v>
          </cell>
          <cell r="H134" t="e">
            <v>#REF!</v>
          </cell>
          <cell r="J134" t="e">
            <v>#REF!</v>
          </cell>
          <cell r="K134">
            <v>11.577486522216105</v>
          </cell>
        </row>
        <row r="135">
          <cell r="A135" t="str">
            <v>CAMELCO</v>
          </cell>
          <cell r="C135">
            <v>39714</v>
          </cell>
          <cell r="D135">
            <v>3475.3150000000001</v>
          </cell>
          <cell r="E135">
            <v>11.427453338762097</v>
          </cell>
          <cell r="F135">
            <v>1146</v>
          </cell>
          <cell r="H135" t="e">
            <v>#REF!</v>
          </cell>
          <cell r="J135" t="e">
            <v>#REF!</v>
          </cell>
          <cell r="K135">
            <v>11.362596765295228</v>
          </cell>
        </row>
        <row r="136">
          <cell r="A136" t="str">
            <v>FIBECO</v>
          </cell>
          <cell r="C136">
            <v>263329</v>
          </cell>
          <cell r="D136">
            <v>32805.627</v>
          </cell>
          <cell r="E136">
            <v>8.0269461089708791</v>
          </cell>
          <cell r="F136">
            <v>1780</v>
          </cell>
          <cell r="H136" t="e">
            <v>#REF!</v>
          </cell>
          <cell r="I136" t="e">
            <v>#REF!</v>
          </cell>
          <cell r="K136">
            <v>14.110415417768163</v>
          </cell>
        </row>
        <row r="137">
          <cell r="A137" t="str">
            <v>LANECO</v>
          </cell>
          <cell r="C137">
            <v>102388</v>
          </cell>
          <cell r="D137">
            <v>14437.282999999999</v>
          </cell>
          <cell r="E137">
            <v>7.0919161174578349</v>
          </cell>
          <cell r="G137">
            <v>-1563.5491000000038</v>
          </cell>
          <cell r="H137" t="e">
            <v>#REF!</v>
          </cell>
          <cell r="I137" t="e">
            <v>#REF!</v>
          </cell>
          <cell r="K137">
            <v>16.083394880868173</v>
          </cell>
        </row>
        <row r="138">
          <cell r="A138" t="str">
            <v>MOELCI I</v>
          </cell>
          <cell r="C138">
            <v>75893</v>
          </cell>
          <cell r="D138">
            <v>9889.9889999999996</v>
          </cell>
          <cell r="E138">
            <v>7.6737193539851258</v>
          </cell>
          <cell r="G138">
            <v>-2950.426999999996</v>
          </cell>
          <cell r="H138" t="e">
            <v>#REF!</v>
          </cell>
          <cell r="J138" t="e">
            <v>#REF!</v>
          </cell>
          <cell r="K138">
            <v>12.276866476185171</v>
          </cell>
        </row>
        <row r="139">
          <cell r="A139" t="str">
            <v>MOELCI II</v>
          </cell>
          <cell r="C139">
            <v>191926</v>
          </cell>
          <cell r="D139">
            <v>26925.050999999999</v>
          </cell>
          <cell r="E139">
            <v>7.1281573431374374</v>
          </cell>
          <cell r="F139">
            <v>7906</v>
          </cell>
          <cell r="H139" t="e">
            <v>#REF!</v>
          </cell>
          <cell r="I139" t="e">
            <v>#REF!</v>
          </cell>
          <cell r="K139">
            <v>11.62861777674574</v>
          </cell>
        </row>
        <row r="140">
          <cell r="A140" t="str">
            <v>MORESCO I</v>
          </cell>
          <cell r="C140">
            <v>380635</v>
          </cell>
          <cell r="D140">
            <v>50629.84</v>
          </cell>
          <cell r="E140">
            <v>7.5179972917157158</v>
          </cell>
          <cell r="F140">
            <v>12670</v>
          </cell>
          <cell r="H140" t="e">
            <v>#REF!</v>
          </cell>
          <cell r="I140" t="e">
            <v>#REF!</v>
          </cell>
          <cell r="K140">
            <v>2.2396387364915107</v>
          </cell>
        </row>
        <row r="141">
          <cell r="A141" t="str">
            <v>MORESCO II</v>
          </cell>
          <cell r="C141">
            <v>185561</v>
          </cell>
          <cell r="D141">
            <v>19572.151000000002</v>
          </cell>
          <cell r="E141">
            <v>9.4808690163896649</v>
          </cell>
          <cell r="F141">
            <v>1461</v>
          </cell>
          <cell r="H141" t="e">
            <v>#REF!</v>
          </cell>
          <cell r="J141" t="e">
            <v>#REF!</v>
          </cell>
          <cell r="K141">
            <v>10.630861425826147</v>
          </cell>
        </row>
        <row r="143">
          <cell r="C143">
            <v>1453146</v>
          </cell>
          <cell r="D143">
            <v>186851.90900000001</v>
          </cell>
          <cell r="F143">
            <v>43945.426210000005</v>
          </cell>
          <cell r="G143">
            <v>-4513.9760999999999</v>
          </cell>
          <cell r="H143" t="e">
            <v>#REF!</v>
          </cell>
          <cell r="I143" t="e">
            <v>#REF!</v>
          </cell>
          <cell r="J143" t="e">
            <v>#REF!</v>
          </cell>
        </row>
        <row r="145">
          <cell r="A145" t="str">
            <v>ANECO</v>
          </cell>
          <cell r="C145">
            <v>476741</v>
          </cell>
          <cell r="D145">
            <v>58588.237000000001</v>
          </cell>
          <cell r="E145">
            <v>8.1371453454044023</v>
          </cell>
          <cell r="F145">
            <v>12720</v>
          </cell>
          <cell r="H145" t="e">
            <v>#REF!</v>
          </cell>
          <cell r="I145" t="e">
            <v>#REF!</v>
          </cell>
          <cell r="K145">
            <v>10.683812125748085</v>
          </cell>
        </row>
        <row r="146">
          <cell r="A146" t="str">
            <v>ASELCO</v>
          </cell>
          <cell r="C146">
            <v>320232</v>
          </cell>
          <cell r="D146">
            <v>35936.366000000002</v>
          </cell>
          <cell r="E146">
            <v>8.9110846656002991</v>
          </cell>
          <cell r="F146">
            <v>9337</v>
          </cell>
          <cell r="H146" t="e">
            <v>#REF!</v>
          </cell>
          <cell r="J146" t="e">
            <v>#REF!</v>
          </cell>
          <cell r="K146">
            <v>9.94293257374928</v>
          </cell>
        </row>
        <row r="147">
          <cell r="A147" t="str">
            <v>DIELCO</v>
          </cell>
          <cell r="C147">
            <v>17204</v>
          </cell>
          <cell r="D147">
            <v>2139.6669999999999</v>
          </cell>
          <cell r="E147">
            <v>8.0405034989089419</v>
          </cell>
          <cell r="F147">
            <v>1371.398000000001</v>
          </cell>
          <cell r="H147" t="e">
            <v>#REF!</v>
          </cell>
          <cell r="I147" t="e">
            <v>#REF!</v>
          </cell>
          <cell r="K147">
            <v>5.106361007848002</v>
          </cell>
        </row>
        <row r="148">
          <cell r="A148" t="str">
            <v>SIARELCO</v>
          </cell>
          <cell r="C148">
            <v>28510</v>
          </cell>
          <cell r="D148">
            <v>3446.7</v>
          </cell>
          <cell r="E148">
            <v>8.2716801578321295</v>
          </cell>
          <cell r="F148">
            <v>2436</v>
          </cell>
          <cell r="H148" t="e">
            <v>#REF!</v>
          </cell>
          <cell r="I148" t="e">
            <v>#REF!</v>
          </cell>
          <cell r="K148">
            <v>6.9960342377206999</v>
          </cell>
        </row>
        <row r="149">
          <cell r="A149" t="str">
            <v>SURNECO</v>
          </cell>
          <cell r="C149">
            <v>216712</v>
          </cell>
          <cell r="D149">
            <v>30063.282999999999</v>
          </cell>
          <cell r="E149">
            <v>7.2085274252981622</v>
          </cell>
          <cell r="F149">
            <v>1332</v>
          </cell>
          <cell r="H149" t="e">
            <v>#REF!</v>
          </cell>
          <cell r="J149" t="e">
            <v>#REF!</v>
          </cell>
          <cell r="K149">
            <v>9.3878858718109548</v>
          </cell>
        </row>
        <row r="150">
          <cell r="A150" t="str">
            <v>SURSECO I</v>
          </cell>
          <cell r="C150">
            <v>88076</v>
          </cell>
          <cell r="D150">
            <v>10331.278</v>
          </cell>
          <cell r="E150">
            <v>8.5251795566821453</v>
          </cell>
          <cell r="F150">
            <v>1582</v>
          </cell>
          <cell r="H150" t="e">
            <v>#REF!</v>
          </cell>
          <cell r="I150" t="e">
            <v>#REF!</v>
          </cell>
          <cell r="K150">
            <v>12.095408591914788</v>
          </cell>
        </row>
        <row r="151">
          <cell r="A151" t="str">
            <v>SURSECO II</v>
          </cell>
          <cell r="C151">
            <v>94100</v>
          </cell>
          <cell r="D151">
            <v>11467.084999999999</v>
          </cell>
          <cell r="E151">
            <v>8.206095969463906</v>
          </cell>
          <cell r="G151">
            <v>-2513</v>
          </cell>
          <cell r="H151" t="e">
            <v>#REF!</v>
          </cell>
          <cell r="I151" t="e">
            <v>#REF!</v>
          </cell>
          <cell r="K151">
            <v>14.603291848300209</v>
          </cell>
        </row>
        <row r="153">
          <cell r="C153">
            <v>1241575</v>
          </cell>
          <cell r="D153">
            <v>151972.61599999998</v>
          </cell>
          <cell r="F153">
            <v>28778.398000000001</v>
          </cell>
          <cell r="G153">
            <v>-2513</v>
          </cell>
          <cell r="H153" t="e">
            <v>#REF!</v>
          </cell>
          <cell r="I153" t="e">
            <v>#REF!</v>
          </cell>
          <cell r="J153" t="e">
            <v>#REF!</v>
          </cell>
        </row>
        <row r="155">
          <cell r="A155" t="str">
            <v>DANECO</v>
          </cell>
          <cell r="C155">
            <v>630763</v>
          </cell>
          <cell r="D155">
            <v>80789.285999999993</v>
          </cell>
          <cell r="E155">
            <v>7.8075080401131416</v>
          </cell>
          <cell r="G155">
            <v>-48450</v>
          </cell>
          <cell r="H155" t="e">
            <v>#REF!</v>
          </cell>
          <cell r="I155" t="e">
            <v>#REF!</v>
          </cell>
          <cell r="K155">
            <v>16.589156755904352</v>
          </cell>
        </row>
        <row r="156">
          <cell r="A156" t="str">
            <v>DASURECO</v>
          </cell>
          <cell r="C156">
            <v>396950</v>
          </cell>
          <cell r="D156">
            <v>54337.491999999998</v>
          </cell>
          <cell r="E156">
            <v>7.305269076460136</v>
          </cell>
          <cell r="F156">
            <v>19537</v>
          </cell>
          <cell r="H156" t="e">
            <v>#REF!</v>
          </cell>
          <cell r="I156" t="e">
            <v>#REF!</v>
          </cell>
          <cell r="K156">
            <v>7.305269076460136</v>
          </cell>
        </row>
        <row r="157">
          <cell r="A157" t="str">
            <v>DORECO</v>
          </cell>
          <cell r="C157">
            <v>167254</v>
          </cell>
          <cell r="D157">
            <v>19222.133999999998</v>
          </cell>
          <cell r="E157">
            <v>8.7011150791062022</v>
          </cell>
          <cell r="F157">
            <v>11253</v>
          </cell>
          <cell r="H157" t="e">
            <v>#REF!</v>
          </cell>
          <cell r="I157" t="e">
            <v>#REF!</v>
          </cell>
          <cell r="K157">
            <v>8.7011150791062022</v>
          </cell>
        </row>
        <row r="158">
          <cell r="I158">
            <v>0</v>
          </cell>
        </row>
        <row r="159">
          <cell r="C159">
            <v>1194967</v>
          </cell>
          <cell r="D159">
            <v>154348.91199999998</v>
          </cell>
          <cell r="F159">
            <v>30790</v>
          </cell>
          <cell r="G159">
            <v>-48450</v>
          </cell>
          <cell r="H159" t="e">
            <v>#REF!</v>
          </cell>
          <cell r="I159" t="e">
            <v>#REF!</v>
          </cell>
          <cell r="J159">
            <v>0</v>
          </cell>
        </row>
        <row r="161">
          <cell r="A161" t="str">
            <v>COTELCO</v>
          </cell>
          <cell r="C161">
            <v>270530</v>
          </cell>
          <cell r="D161">
            <v>37197.504999999997</v>
          </cell>
          <cell r="E161">
            <v>7.272799613845069</v>
          </cell>
          <cell r="F161">
            <v>9285</v>
          </cell>
          <cell r="H161" t="e">
            <v>#REF!</v>
          </cell>
          <cell r="J161" t="e">
            <v>#REF!</v>
          </cell>
          <cell r="K161">
            <v>12.901804395822511</v>
          </cell>
        </row>
        <row r="162">
          <cell r="A162" t="str">
            <v>COTELCO-PPALMA</v>
          </cell>
          <cell r="C162">
            <v>76301</v>
          </cell>
          <cell r="D162">
            <v>12626.557000000001</v>
          </cell>
          <cell r="E162">
            <v>6.0428983134515608</v>
          </cell>
          <cell r="G162">
            <v>-2807</v>
          </cell>
          <cell r="H162" t="e">
            <v>#REF!</v>
          </cell>
          <cell r="K162">
            <v>23.87396646135775</v>
          </cell>
        </row>
        <row r="163">
          <cell r="A163" t="str">
            <v>SOCOTECO I</v>
          </cell>
          <cell r="C163">
            <v>298075</v>
          </cell>
          <cell r="D163">
            <v>44845.578000000001</v>
          </cell>
          <cell r="E163">
            <v>6.6466976967049014</v>
          </cell>
          <cell r="G163">
            <v>-553</v>
          </cell>
          <cell r="H163" t="e">
            <v>#REF!</v>
          </cell>
          <cell r="I163" t="e">
            <v>#REF!</v>
          </cell>
          <cell r="K163">
            <v>12.653949204032481</v>
          </cell>
        </row>
        <row r="164">
          <cell r="A164" t="str">
            <v>SOCOTECO II</v>
          </cell>
          <cell r="C164">
            <v>1156997</v>
          </cell>
          <cell r="D164">
            <v>169678.64</v>
          </cell>
          <cell r="E164">
            <v>6.8187545586173952</v>
          </cell>
          <cell r="G164">
            <v>-2973.2155999999959</v>
          </cell>
          <cell r="H164" t="e">
            <v>#REF!</v>
          </cell>
          <cell r="J164" t="e">
            <v>#REF!</v>
          </cell>
          <cell r="K164">
            <v>12.69828628219514</v>
          </cell>
        </row>
        <row r="165">
          <cell r="A165" t="str">
            <v>SUKELCO</v>
          </cell>
          <cell r="C165">
            <v>223123</v>
          </cell>
          <cell r="D165">
            <v>31325.468000000001</v>
          </cell>
          <cell r="E165">
            <v>7.1227347664845739</v>
          </cell>
          <cell r="F165">
            <v>2273</v>
          </cell>
          <cell r="H165" t="e">
            <v>#REF!</v>
          </cell>
          <cell r="I165" t="e">
            <v>#REF!</v>
          </cell>
          <cell r="K165">
            <v>14.950947411455569</v>
          </cell>
        </row>
      </sheetData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G1"/>
      <sheetName val="CAR"/>
      <sheetName val="REG2"/>
      <sheetName val="REG3"/>
      <sheetName val="REG4 (CALABARZON)"/>
      <sheetName val="REG4 (MIMAROPA)"/>
      <sheetName val="REG5"/>
      <sheetName val="REG6"/>
      <sheetName val="REG7"/>
      <sheetName val="REG8"/>
      <sheetName val="REG9"/>
      <sheetName val="ARMM"/>
      <sheetName val="REG10"/>
      <sheetName val="CARAGA"/>
      <sheetName val="REG11"/>
      <sheetName val="REG12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A2" t="str">
            <v>Financial Profile as of June 30, 2023</v>
          </cell>
        </row>
        <row r="4">
          <cell r="A4" t="str">
            <v>With Comparative Figures as of June 30, 2022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ancial profile(mcso)"/>
      <sheetName val="NEA-BIT"/>
    </sheetNames>
    <sheetDataSet>
      <sheetData sheetId="0" refreshError="1">
        <row r="10">
          <cell r="D10">
            <v>1067294.52681</v>
          </cell>
        </row>
        <row r="82">
          <cell r="D82">
            <v>428372.17460999999</v>
          </cell>
          <cell r="E82">
            <v>432713.19044999999</v>
          </cell>
          <cell r="F82">
            <v>-4341.0158400000073</v>
          </cell>
          <cell r="I82">
            <v>-1.0793660183697946</v>
          </cell>
          <cell r="K82">
            <v>2230.8412799999996</v>
          </cell>
        </row>
        <row r="83">
          <cell r="D83">
            <v>60987.979939999997</v>
          </cell>
          <cell r="E83">
            <v>63188.299939999997</v>
          </cell>
          <cell r="F83">
            <v>-2200.3199999999997</v>
          </cell>
          <cell r="I83">
            <v>0</v>
          </cell>
          <cell r="K83">
            <v>7945.558</v>
          </cell>
        </row>
        <row r="84">
          <cell r="D84">
            <v>320200.0269</v>
          </cell>
          <cell r="E84">
            <v>323949.41852000001</v>
          </cell>
          <cell r="F84">
            <v>-3749.3916200000094</v>
          </cell>
          <cell r="I84">
            <v>-2.5780708912633976</v>
          </cell>
          <cell r="K84">
            <v>21219.65238</v>
          </cell>
        </row>
        <row r="85">
          <cell r="D85">
            <v>167410.27786999999</v>
          </cell>
          <cell r="E85">
            <v>172848.49687</v>
          </cell>
          <cell r="F85">
            <v>-5438.2190000000119</v>
          </cell>
          <cell r="I85">
            <v>-2.0000084586874074</v>
          </cell>
          <cell r="K85">
            <v>61223.052309999999</v>
          </cell>
        </row>
        <row r="86">
          <cell r="D86">
            <v>74313.231540000008</v>
          </cell>
          <cell r="E86">
            <v>78827.238719999994</v>
          </cell>
          <cell r="F86">
            <v>-4514.007179999986</v>
          </cell>
          <cell r="I86">
            <v>-2.0073298908466017</v>
          </cell>
          <cell r="K86">
            <v>61035.671630000004</v>
          </cell>
        </row>
        <row r="87">
          <cell r="D87">
            <v>83978.296709999995</v>
          </cell>
          <cell r="E87">
            <v>86034.473910000001</v>
          </cell>
          <cell r="F87">
            <v>-2056.1772000000055</v>
          </cell>
          <cell r="I87">
            <v>0</v>
          </cell>
          <cell r="K87">
            <v>14831.35606</v>
          </cell>
        </row>
        <row r="88">
          <cell r="D88">
            <v>115452.141</v>
          </cell>
          <cell r="E88">
            <v>118586.47799</v>
          </cell>
          <cell r="F88">
            <v>-3134.3369899999961</v>
          </cell>
          <cell r="I88">
            <v>-1.9929972753429641</v>
          </cell>
          <cell r="K88">
            <v>609.31270999999992</v>
          </cell>
        </row>
        <row r="89">
          <cell r="D89">
            <v>190302.69656000001</v>
          </cell>
          <cell r="E89">
            <v>198879.71818</v>
          </cell>
          <cell r="F89">
            <v>-8577.021619999985</v>
          </cell>
          <cell r="I89">
            <v>-1.9999961804996047</v>
          </cell>
          <cell r="K89">
            <v>60724.224270000006</v>
          </cell>
        </row>
        <row r="90">
          <cell r="D90">
            <v>9617.6563499999993</v>
          </cell>
          <cell r="E90">
            <v>9617.6563499999993</v>
          </cell>
          <cell r="F90">
            <v>0</v>
          </cell>
          <cell r="I90">
            <v>0</v>
          </cell>
          <cell r="K90">
            <v>2.8999999999999998E-3</v>
          </cell>
        </row>
        <row r="91">
          <cell r="D91">
            <v>493357.6875</v>
          </cell>
          <cell r="E91">
            <v>493357.6875</v>
          </cell>
          <cell r="F91">
            <v>0</v>
          </cell>
          <cell r="I91">
            <v>0</v>
          </cell>
          <cell r="K91">
            <v>185794.91008999999</v>
          </cell>
        </row>
        <row r="92">
          <cell r="I92">
            <v>-1.2259340268105496</v>
          </cell>
        </row>
      </sheetData>
      <sheetData sheetId="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wer Market YTD"/>
      <sheetName val="Sheet1"/>
    </sheetNames>
    <sheetDataSet>
      <sheetData sheetId="0" refreshError="1"/>
      <sheetData sheetId="1" refreshError="1">
        <row r="13">
          <cell r="A13" t="str">
            <v>BATANELCO</v>
          </cell>
          <cell r="B13">
            <v>339509.8</v>
          </cell>
          <cell r="C13">
            <v>6.17829427514486</v>
          </cell>
          <cell r="E13">
            <v>5142292</v>
          </cell>
          <cell r="F13">
            <v>13401</v>
          </cell>
          <cell r="G13">
            <v>2278</v>
          </cell>
        </row>
        <row r="14">
          <cell r="A14" t="str">
            <v>CAGELCO I</v>
          </cell>
          <cell r="B14">
            <v>18577620</v>
          </cell>
          <cell r="C14">
            <v>11.296233287056401</v>
          </cell>
          <cell r="E14">
            <v>145681004</v>
          </cell>
          <cell r="F14">
            <v>199913</v>
          </cell>
          <cell r="G14">
            <v>68725.210000000006</v>
          </cell>
        </row>
        <row r="15">
          <cell r="A15" t="str">
            <v>CAGELCO II</v>
          </cell>
          <cell r="B15">
            <v>9635114.9000000004</v>
          </cell>
          <cell r="C15">
            <v>9.4590398951028494</v>
          </cell>
          <cell r="E15">
            <v>91999963</v>
          </cell>
          <cell r="F15">
            <v>226369</v>
          </cell>
          <cell r="G15">
            <v>41263.040000000001</v>
          </cell>
        </row>
        <row r="16">
          <cell r="A16" t="str">
            <v>ISELCO I</v>
          </cell>
          <cell r="B16">
            <v>30422881.59</v>
          </cell>
          <cell r="C16">
            <v>11.4368541107787</v>
          </cell>
          <cell r="E16">
            <v>235036428.81</v>
          </cell>
          <cell r="F16">
            <v>548118.69999999995</v>
          </cell>
          <cell r="G16">
            <v>99169.88</v>
          </cell>
        </row>
        <row r="17">
          <cell r="A17" t="str">
            <v>NUVELCO</v>
          </cell>
          <cell r="B17">
            <v>11307729.33</v>
          </cell>
          <cell r="C17">
            <v>7.0042831606013101</v>
          </cell>
          <cell r="E17">
            <v>149945221.05000001</v>
          </cell>
          <cell r="F17">
            <v>187258</v>
          </cell>
          <cell r="G17">
            <v>32152.34</v>
          </cell>
        </row>
        <row r="18">
          <cell r="A18" t="str">
            <v>QUIRELCO</v>
          </cell>
          <cell r="B18">
            <v>3332897.2</v>
          </cell>
          <cell r="C18">
            <v>11.359199638757399</v>
          </cell>
          <cell r="E18">
            <v>26008053.800000001</v>
          </cell>
          <cell r="F18">
            <v>0</v>
          </cell>
          <cell r="G18">
            <v>11992</v>
          </cell>
        </row>
        <row r="19">
          <cell r="B19">
            <v>73615752.819999993</v>
          </cell>
          <cell r="C19">
            <v>10.103674360157299</v>
          </cell>
          <cell r="E19">
            <v>653812962.65999997</v>
          </cell>
          <cell r="F19">
            <v>1175059.7</v>
          </cell>
          <cell r="G19">
            <v>255580.47</v>
          </cell>
        </row>
        <row r="20">
          <cell r="A20" t="str">
            <v>AURELCO</v>
          </cell>
          <cell r="B20">
            <v>2778554</v>
          </cell>
          <cell r="C20">
            <v>7.6948638273738696</v>
          </cell>
          <cell r="E20">
            <v>33259142</v>
          </cell>
          <cell r="F20">
            <v>71507</v>
          </cell>
          <cell r="G20">
            <v>13452</v>
          </cell>
        </row>
        <row r="21">
          <cell r="A21" t="str">
            <v>NEECO I</v>
          </cell>
          <cell r="B21">
            <v>12076911</v>
          </cell>
          <cell r="C21">
            <v>8.8137106822281996</v>
          </cell>
          <cell r="E21">
            <v>124727342</v>
          </cell>
          <cell r="F21">
            <v>219884</v>
          </cell>
          <cell r="G21">
            <v>46009.599999999999</v>
          </cell>
        </row>
        <row r="22">
          <cell r="A22" t="str">
            <v>NEECO II (AREA 1)</v>
          </cell>
          <cell r="B22">
            <v>16148259.869999999</v>
          </cell>
          <cell r="C22">
            <v>9.9776211225670295</v>
          </cell>
          <cell r="E22">
            <v>145439683.09999999</v>
          </cell>
          <cell r="F22">
            <v>256846.2</v>
          </cell>
          <cell r="G22">
            <v>56859.57</v>
          </cell>
        </row>
        <row r="23">
          <cell r="A23" t="str">
            <v>NEECO II (AREA 2)</v>
          </cell>
          <cell r="B23">
            <v>13474929.939999999</v>
          </cell>
          <cell r="C23">
            <v>8.0217904704001395</v>
          </cell>
          <cell r="E23">
            <v>154309057.41</v>
          </cell>
          <cell r="F23">
            <v>195094</v>
          </cell>
          <cell r="G23">
            <v>57219.12</v>
          </cell>
        </row>
        <row r="24">
          <cell r="A24" t="str">
            <v>PELCO I</v>
          </cell>
          <cell r="B24">
            <v>13600352.939999999</v>
          </cell>
          <cell r="C24">
            <v>6.3964381266740498</v>
          </cell>
          <cell r="E24">
            <v>198715428</v>
          </cell>
          <cell r="F24">
            <v>308068</v>
          </cell>
          <cell r="G24">
            <v>85779</v>
          </cell>
        </row>
        <row r="25">
          <cell r="A25" t="str">
            <v>PELCO II</v>
          </cell>
          <cell r="B25">
            <v>42146183.009999998</v>
          </cell>
          <cell r="C25">
            <v>10.877849658321701</v>
          </cell>
          <cell r="E25">
            <v>344940886.19</v>
          </cell>
          <cell r="F25">
            <v>362512.6</v>
          </cell>
          <cell r="G25">
            <v>136291.17000000001</v>
          </cell>
        </row>
        <row r="26">
          <cell r="A26" t="str">
            <v>PELCO III</v>
          </cell>
          <cell r="B26">
            <v>13155586.609999999</v>
          </cell>
          <cell r="C26">
            <v>8.3443659643878103</v>
          </cell>
          <cell r="E26">
            <v>144281525.38999999</v>
          </cell>
          <cell r="F26">
            <v>221201</v>
          </cell>
          <cell r="G26">
            <v>50823</v>
          </cell>
        </row>
        <row r="27">
          <cell r="A27" t="str">
            <v>PENELCO</v>
          </cell>
          <cell r="B27">
            <v>24645963.469999999</v>
          </cell>
          <cell r="C27">
            <v>6.3526101178627403</v>
          </cell>
          <cell r="E27">
            <v>362754713.13999999</v>
          </cell>
          <cell r="F27">
            <v>565262</v>
          </cell>
          <cell r="G27">
            <v>126991.45</v>
          </cell>
        </row>
        <row r="28">
          <cell r="A28" t="str">
            <v>PRESCO</v>
          </cell>
          <cell r="B28">
            <v>4341333</v>
          </cell>
          <cell r="C28">
            <v>10.0761990952495</v>
          </cell>
          <cell r="E28">
            <v>38703940</v>
          </cell>
          <cell r="F28">
            <v>39753</v>
          </cell>
          <cell r="G28">
            <v>14050.13</v>
          </cell>
        </row>
        <row r="29">
          <cell r="A29" t="str">
            <v>SAJELCO</v>
          </cell>
          <cell r="B29">
            <v>5344913</v>
          </cell>
          <cell r="C29">
            <v>8.9012990245982593</v>
          </cell>
          <cell r="E29">
            <v>54588597</v>
          </cell>
          <cell r="F29">
            <v>112928</v>
          </cell>
          <cell r="G29">
            <v>24641.05</v>
          </cell>
        </row>
        <row r="30">
          <cell r="A30" t="str">
            <v>TARELCO I</v>
          </cell>
          <cell r="B30">
            <v>16735288</v>
          </cell>
          <cell r="C30">
            <v>8.0486187264140696</v>
          </cell>
          <cell r="E30">
            <v>190837344</v>
          </cell>
          <cell r="F30">
            <v>354822</v>
          </cell>
          <cell r="G30">
            <v>70038.62</v>
          </cell>
        </row>
        <row r="31">
          <cell r="A31" t="str">
            <v>TARELCO II</v>
          </cell>
          <cell r="B31">
            <v>18013570</v>
          </cell>
          <cell r="C31">
            <v>7.9333770326890196</v>
          </cell>
          <cell r="E31">
            <v>208719741</v>
          </cell>
          <cell r="F31">
            <v>327245</v>
          </cell>
          <cell r="G31">
            <v>73311.839999999997</v>
          </cell>
        </row>
        <row r="32">
          <cell r="A32" t="str">
            <v>ZAMECO I</v>
          </cell>
          <cell r="B32">
            <v>7385199.5999999996</v>
          </cell>
          <cell r="C32">
            <v>8.4623560534989792</v>
          </cell>
          <cell r="E32">
            <v>79715387.5</v>
          </cell>
          <cell r="F32">
            <v>170612</v>
          </cell>
          <cell r="G32">
            <v>28238.78</v>
          </cell>
        </row>
        <row r="33">
          <cell r="A33" t="str">
            <v>ZAMECO II</v>
          </cell>
          <cell r="B33">
            <v>9914874.7400000002</v>
          </cell>
          <cell r="C33">
            <v>9.5074398475734796</v>
          </cell>
          <cell r="E33">
            <v>94147656.5</v>
          </cell>
          <cell r="F33">
            <v>222901</v>
          </cell>
          <cell r="G33">
            <v>34115.26</v>
          </cell>
        </row>
        <row r="34">
          <cell r="B34">
            <v>199761919.18000001</v>
          </cell>
          <cell r="C34">
            <v>8.3992480159551608</v>
          </cell>
          <cell r="E34">
            <v>2175140443.23</v>
          </cell>
          <cell r="F34">
            <v>3428635.8</v>
          </cell>
          <cell r="G34">
            <v>817820.59</v>
          </cell>
        </row>
        <row r="35">
          <cell r="B35">
            <v>273377672</v>
          </cell>
          <cell r="C35">
            <v>8.7989511186845899</v>
          </cell>
          <cell r="E35">
            <v>2828953405.8899999</v>
          </cell>
          <cell r="F35">
            <v>4603695.5</v>
          </cell>
          <cell r="G35">
            <v>1073401.06</v>
          </cell>
        </row>
        <row r="36">
          <cell r="A36" t="str">
            <v>AKELCO</v>
          </cell>
          <cell r="B36">
            <v>17635511.280000001</v>
          </cell>
          <cell r="C36">
            <v>9.9778642562550406</v>
          </cell>
          <cell r="E36">
            <v>159110842.72</v>
          </cell>
          <cell r="F36">
            <v>0</v>
          </cell>
          <cell r="G36">
            <v>60627</v>
          </cell>
        </row>
        <row r="37">
          <cell r="A37" t="str">
            <v>ANTECO</v>
          </cell>
          <cell r="B37">
            <v>6850319.0999999996</v>
          </cell>
          <cell r="C37">
            <v>8.0544167023278508</v>
          </cell>
          <cell r="E37">
            <v>78038313.900000006</v>
          </cell>
          <cell r="F37">
            <v>161835</v>
          </cell>
          <cell r="G37">
            <v>22730</v>
          </cell>
        </row>
        <row r="38">
          <cell r="A38" t="str">
            <v>CAPELCO</v>
          </cell>
          <cell r="B38">
            <v>15169016.949999999</v>
          </cell>
          <cell r="C38">
            <v>10.2325137256554</v>
          </cell>
          <cell r="E38">
            <v>132789987.14</v>
          </cell>
          <cell r="F38">
            <v>284305</v>
          </cell>
          <cell r="G38">
            <v>51125.760000000002</v>
          </cell>
        </row>
        <row r="39">
          <cell r="A39" t="str">
            <v>CENECO</v>
          </cell>
          <cell r="B39">
            <v>56266013</v>
          </cell>
          <cell r="C39">
            <v>11.753868403881899</v>
          </cell>
          <cell r="E39">
            <v>421999565</v>
          </cell>
          <cell r="F39">
            <v>436506</v>
          </cell>
          <cell r="G39">
            <v>164256</v>
          </cell>
        </row>
        <row r="40">
          <cell r="A40" t="str">
            <v>GUIMELCO</v>
          </cell>
          <cell r="B40">
            <v>2786549.5</v>
          </cell>
          <cell r="C40">
            <v>10.1035862978877</v>
          </cell>
          <cell r="E40">
            <v>24709039.5</v>
          </cell>
          <cell r="F40">
            <v>84217</v>
          </cell>
          <cell r="G40">
            <v>9997</v>
          </cell>
        </row>
        <row r="41">
          <cell r="A41" t="str">
            <v>ILECO I</v>
          </cell>
          <cell r="B41">
            <v>16622573.439999999</v>
          </cell>
          <cell r="C41">
            <v>8.2908496942533407</v>
          </cell>
          <cell r="E41">
            <v>183651186.52000001</v>
          </cell>
          <cell r="F41">
            <v>219242</v>
          </cell>
          <cell r="G41">
            <v>65800.42</v>
          </cell>
        </row>
        <row r="42">
          <cell r="A42" t="str">
            <v>ILECO II</v>
          </cell>
          <cell r="B42">
            <v>14739488.59</v>
          </cell>
          <cell r="C42">
            <v>11.2676495006049</v>
          </cell>
          <cell r="E42">
            <v>115904857.84</v>
          </cell>
          <cell r="F42">
            <v>168105.53</v>
          </cell>
          <cell r="G42">
            <v>42931.839999999997</v>
          </cell>
        </row>
        <row r="43">
          <cell r="A43" t="str">
            <v>ILECO III</v>
          </cell>
          <cell r="B43">
            <v>6261314.8200000003</v>
          </cell>
          <cell r="C43">
            <v>7.8973971391450002</v>
          </cell>
          <cell r="E43">
            <v>72838607.799999997</v>
          </cell>
          <cell r="F43">
            <v>183348.94</v>
          </cell>
          <cell r="G43">
            <v>26779.33</v>
          </cell>
        </row>
        <row r="44">
          <cell r="A44" t="str">
            <v>NOCECO</v>
          </cell>
          <cell r="B44">
            <v>24891830</v>
          </cell>
          <cell r="C44">
            <v>15.7293464741129</v>
          </cell>
          <cell r="E44">
            <v>133078184</v>
          </cell>
          <cell r="F44">
            <v>280871</v>
          </cell>
          <cell r="G44">
            <v>56487</v>
          </cell>
        </row>
        <row r="45">
          <cell r="A45" t="str">
            <v>NONECO</v>
          </cell>
          <cell r="B45">
            <v>16620322.310000001</v>
          </cell>
          <cell r="C45">
            <v>11.656581866165901</v>
          </cell>
          <cell r="E45">
            <v>125742229.72</v>
          </cell>
          <cell r="F45">
            <v>220604</v>
          </cell>
          <cell r="G45">
            <v>44038.18</v>
          </cell>
        </row>
        <row r="46">
          <cell r="B46">
            <v>177842938.99000001</v>
          </cell>
          <cell r="C46">
            <v>10.9257262160991</v>
          </cell>
          <cell r="E46">
            <v>1447862814.1400001</v>
          </cell>
          <cell r="F46">
            <v>2039034.47</v>
          </cell>
          <cell r="G46">
            <v>544772.53</v>
          </cell>
        </row>
        <row r="47">
          <cell r="B47">
            <v>177842938.99000001</v>
          </cell>
          <cell r="C47">
            <v>10.9257262160991</v>
          </cell>
          <cell r="E47">
            <v>1447862814.1400001</v>
          </cell>
          <cell r="F47">
            <v>2039034.47</v>
          </cell>
          <cell r="G47">
            <v>544772.53</v>
          </cell>
        </row>
        <row r="48">
          <cell r="A48" t="str">
            <v>ZAMCELCO</v>
          </cell>
          <cell r="B48">
            <v>81801186.280000001</v>
          </cell>
          <cell r="C48">
            <v>21.854275998649801</v>
          </cell>
          <cell r="E48">
            <v>292224766.01999998</v>
          </cell>
          <cell r="F48">
            <v>276936</v>
          </cell>
          <cell r="G48">
            <v>118070.77</v>
          </cell>
        </row>
        <row r="49">
          <cell r="A49" t="str">
            <v>ZAMSURECO I</v>
          </cell>
          <cell r="B49">
            <v>18915597.43</v>
          </cell>
          <cell r="C49">
            <v>12.3063596620434</v>
          </cell>
          <cell r="E49">
            <v>134211998.15000001</v>
          </cell>
          <cell r="F49">
            <v>578276.42000000004</v>
          </cell>
          <cell r="G49">
            <v>49729.71</v>
          </cell>
        </row>
        <row r="50">
          <cell r="A50" t="str">
            <v>ZANECO</v>
          </cell>
          <cell r="B50">
            <v>15206662.529999999</v>
          </cell>
          <cell r="C50">
            <v>10.187105355759099</v>
          </cell>
          <cell r="E50">
            <v>133761486.84999999</v>
          </cell>
          <cell r="F50">
            <v>305486.25</v>
          </cell>
          <cell r="G50">
            <v>49561.4</v>
          </cell>
        </row>
        <row r="51">
          <cell r="B51">
            <v>115923446.23999999</v>
          </cell>
          <cell r="C51">
            <v>17.1159691934443</v>
          </cell>
          <cell r="E51">
            <v>560198251.01999998</v>
          </cell>
          <cell r="F51">
            <v>1160698.67</v>
          </cell>
          <cell r="G51">
            <v>217361.88</v>
          </cell>
        </row>
        <row r="52">
          <cell r="A52" t="str">
            <v>BASELCO</v>
          </cell>
          <cell r="B52">
            <v>6807450.96</v>
          </cell>
          <cell r="C52">
            <v>22.165107786309399</v>
          </cell>
          <cell r="E52">
            <v>23806559.5</v>
          </cell>
          <cell r="F52">
            <v>98454.49</v>
          </cell>
          <cell r="G52">
            <v>12442</v>
          </cell>
        </row>
        <row r="53">
          <cell r="A53" t="str">
            <v>LASURECO</v>
          </cell>
          <cell r="B53">
            <v>36125483.420000002</v>
          </cell>
          <cell r="C53">
            <v>38.2989686578263</v>
          </cell>
          <cell r="E53">
            <v>58162544.579999998</v>
          </cell>
          <cell r="F53">
            <v>36923</v>
          </cell>
          <cell r="G53">
            <v>42610</v>
          </cell>
        </row>
        <row r="54">
          <cell r="A54" t="str">
            <v>MAGELCO</v>
          </cell>
          <cell r="B54">
            <v>14969359.43</v>
          </cell>
          <cell r="C54">
            <v>23.835623886672099</v>
          </cell>
          <cell r="E54">
            <v>47359746</v>
          </cell>
          <cell r="F54">
            <v>473359.91</v>
          </cell>
          <cell r="G54">
            <v>22455.43</v>
          </cell>
        </row>
        <row r="55">
          <cell r="A55" t="str">
            <v>SULECO</v>
          </cell>
          <cell r="B55">
            <v>3034917.99</v>
          </cell>
          <cell r="C55">
            <v>10.322398086777699</v>
          </cell>
          <cell r="E55">
            <v>26203419.010000002</v>
          </cell>
          <cell r="F55">
            <v>162951</v>
          </cell>
          <cell r="G55">
            <v>9410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. of consumers per emp."/>
      <sheetName val="FINANCIAL RATIOS"/>
      <sheetName val="npc per cons"/>
      <sheetName val="Debt Service Ratio audited"/>
      <sheetName val="net profit margin"/>
      <sheetName val="REG1"/>
      <sheetName val="CAR"/>
      <sheetName val="REG2"/>
      <sheetName val="REG3"/>
      <sheetName val="REG4 (CALABARZON)"/>
      <sheetName val="REG4 (MIMAROPA)"/>
      <sheetName val="REG5"/>
      <sheetName val="TOTAL LUZON"/>
      <sheetName val="TOTAL VISAYAS"/>
      <sheetName val="REG6"/>
      <sheetName val="REG7"/>
      <sheetName val="REG8"/>
      <sheetName val="REG9"/>
      <sheetName val="ARMM"/>
      <sheetName val="REG10"/>
      <sheetName val="CARAGA"/>
      <sheetName val="TOTAL MINDANAO"/>
      <sheetName val="REG11"/>
      <sheetName val="REG12"/>
      <sheetName val="SUMMARY"/>
      <sheetName val="main"/>
      <sheetName val="b4 and after rfsc profitability"/>
      <sheetName val="ec profitability after"/>
      <sheetName val="Source PIVOT"/>
      <sheetName val="lookup"/>
      <sheetName val="executive summ ok"/>
      <sheetName val="RESULTS OF OPERATIONS front)"/>
      <sheetName val="ECs PROFITABILITY ok"/>
      <sheetName val="ECs PROFITABILITY comparative"/>
      <sheetName val="ReSULTS OF OPER PER REG(FINAL)"/>
      <sheetName val="TOP LOSERS"/>
      <sheetName val="TOP GAINERS"/>
      <sheetName val="TOP GROSSER "/>
      <sheetName val="TOP NO. OF CONSUMERS"/>
      <sheetName val="main (2)"/>
      <sheetName val="PROFITABILITY RATIO"/>
      <sheetName val="NON POWER COST aftr RF NO CDA"/>
      <sheetName val="analysis"/>
      <sheetName val="NON POWER COST COMP aftr RF ALL"/>
      <sheetName val="NON POWER COST COMP aftr RF (2)"/>
      <sheetName val="NON POWER COST COMP net uc&amp;rf"/>
      <sheetName val="NON POWER COST gross uc&amp;rf"/>
      <sheetName val="porposed guarantee fund"/>
      <sheetName val="porposed guarantee fund (2)"/>
      <sheetName val="ECs Profitability w MCC (2)"/>
      <sheetName val="ECs Profitability w MCC"/>
    </sheetNames>
    <sheetDataSet>
      <sheetData sheetId="0"/>
      <sheetData sheetId="1"/>
      <sheetData sheetId="2"/>
      <sheetData sheetId="3"/>
      <sheetData sheetId="4"/>
      <sheetData sheetId="5">
        <row r="67">
          <cell r="A67" t="str">
            <v xml:space="preserve">  MWH Generated/Purchased</v>
          </cell>
        </row>
      </sheetData>
      <sheetData sheetId="6"/>
      <sheetData sheetId="7"/>
      <sheetData sheetId="8"/>
      <sheetData sheetId="9">
        <row r="66">
          <cell r="A66" t="str">
            <v xml:space="preserve">  MWH Generated/Purchased</v>
          </cell>
        </row>
      </sheetData>
      <sheetData sheetId="10">
        <row r="65">
          <cell r="A65" t="str">
            <v xml:space="preserve">  MWH Generated/Purchased</v>
          </cell>
        </row>
      </sheetData>
      <sheetData sheetId="11"/>
      <sheetData sheetId="12"/>
      <sheetData sheetId="13"/>
      <sheetData sheetId="14">
        <row r="61">
          <cell r="A61" t="str">
            <v xml:space="preserve">  MWH Generated/Purchased</v>
          </cell>
          <cell r="B61">
            <v>204692.46799999999</v>
          </cell>
          <cell r="C61">
            <v>176746.35399999999</v>
          </cell>
          <cell r="D61">
            <v>27946.114000000001</v>
          </cell>
          <cell r="E61">
            <v>15.811423187829945</v>
          </cell>
          <cell r="G61">
            <v>87453.107329999999</v>
          </cell>
          <cell r="H61">
            <v>85050.468000000008</v>
          </cell>
          <cell r="I61">
            <v>2402.6393299999909</v>
          </cell>
          <cell r="J61">
            <v>2.8249572124635347</v>
          </cell>
          <cell r="L61">
            <v>154461.419964</v>
          </cell>
          <cell r="M61">
            <v>148243.30909</v>
          </cell>
          <cell r="N61">
            <v>6218.1108740000054</v>
          </cell>
          <cell r="O61">
            <v>4.1945305404812085</v>
          </cell>
          <cell r="Q61">
            <v>499957.5</v>
          </cell>
          <cell r="R61">
            <v>478702.08399999997</v>
          </cell>
          <cell r="S61">
            <v>21255.416000000027</v>
          </cell>
          <cell r="T61">
            <v>4.4402179790802885</v>
          </cell>
          <cell r="V61">
            <v>30276.625760000057</v>
          </cell>
          <cell r="W61">
            <v>27579.806</v>
          </cell>
          <cell r="X61">
            <v>2696.8197600000567</v>
          </cell>
          <cell r="Y61">
            <v>9.7782404995889269</v>
          </cell>
          <cell r="AA61">
            <v>212854.46425999998</v>
          </cell>
          <cell r="AB61">
            <v>200493.00196000002</v>
          </cell>
          <cell r="AC61">
            <v>12361.462299999956</v>
          </cell>
          <cell r="AD61">
            <v>6.1655330506080048</v>
          </cell>
          <cell r="AF61">
            <v>133228.49775000001</v>
          </cell>
          <cell r="AG61">
            <v>130812.45195999999</v>
          </cell>
          <cell r="AH61">
            <v>2416.0457900000183</v>
          </cell>
          <cell r="AI61">
            <v>1.8469539816735487</v>
          </cell>
          <cell r="AK61">
            <v>80716.489700000006</v>
          </cell>
          <cell r="AL61">
            <v>79283.271559999994</v>
          </cell>
          <cell r="AM61">
            <v>1433.2181400000118</v>
          </cell>
          <cell r="AN61">
            <v>1.8077182131862217</v>
          </cell>
          <cell r="AP61">
            <v>174991.122</v>
          </cell>
          <cell r="AQ61">
            <v>158250.88500000004</v>
          </cell>
          <cell r="AR61">
            <v>16740.236999999965</v>
          </cell>
          <cell r="AS61">
            <v>10.57828965695829</v>
          </cell>
          <cell r="AU61">
            <v>144447.16020999997</v>
          </cell>
          <cell r="AV61">
            <v>142583.15602999998</v>
          </cell>
          <cell r="AW61">
            <v>1864.004179999989</v>
          </cell>
          <cell r="AX61">
            <v>1.3073102264672807</v>
          </cell>
        </row>
        <row r="62">
          <cell r="A62" t="str">
            <v xml:space="preserve">  MWH Sales</v>
          </cell>
          <cell r="B62">
            <v>185002.565</v>
          </cell>
          <cell r="C62">
            <v>159110.84271999999</v>
          </cell>
          <cell r="D62">
            <v>25891.722280000016</v>
          </cell>
          <cell r="E62">
            <v>16.272757932382863</v>
          </cell>
          <cell r="G62">
            <v>80542.082599999994</v>
          </cell>
          <cell r="H62">
            <v>78038.313900000008</v>
          </cell>
          <cell r="I62">
            <v>2503.768699999986</v>
          </cell>
          <cell r="J62">
            <v>3.2083839012826054</v>
          </cell>
          <cell r="L62">
            <v>140297.88760000002</v>
          </cell>
          <cell r="M62">
            <v>132789.98714000001</v>
          </cell>
          <cell r="N62">
            <v>7507.9004600000044</v>
          </cell>
          <cell r="O62">
            <v>5.653965800963932</v>
          </cell>
          <cell r="Q62">
            <v>445294.15399999998</v>
          </cell>
          <cell r="R62">
            <v>421999.565</v>
          </cell>
          <cell r="S62">
            <v>23294.588999999978</v>
          </cell>
          <cell r="T62">
            <v>5.5200504768292777</v>
          </cell>
          <cell r="V62">
            <v>27362.831600000001</v>
          </cell>
          <cell r="W62">
            <v>24709.039499999999</v>
          </cell>
          <cell r="X62">
            <v>2653.7921000000024</v>
          </cell>
          <cell r="Y62">
            <v>10.740166974114889</v>
          </cell>
          <cell r="AA62">
            <v>195763.58690000002</v>
          </cell>
          <cell r="AB62">
            <v>183651.18652000002</v>
          </cell>
          <cell r="AC62">
            <v>12112.400380000006</v>
          </cell>
          <cell r="AD62">
            <v>6.595329226844358</v>
          </cell>
          <cell r="AF62">
            <v>118770.83888</v>
          </cell>
          <cell r="AG62">
            <v>115904.85784</v>
          </cell>
          <cell r="AH62">
            <v>2865.9810399999988</v>
          </cell>
          <cell r="AI62">
            <v>2.4727013978623065</v>
          </cell>
          <cell r="AK62">
            <v>75163.083200000008</v>
          </cell>
          <cell r="AL62">
            <v>72838.607799999998</v>
          </cell>
          <cell r="AM62">
            <v>2324.4754000000103</v>
          </cell>
          <cell r="AN62">
            <v>3.1912682987881191</v>
          </cell>
          <cell r="AP62">
            <v>154665.83499999999</v>
          </cell>
          <cell r="AQ62">
            <v>133078.18400000001</v>
          </cell>
          <cell r="AR62">
            <v>21587.650999999983</v>
          </cell>
          <cell r="AS62">
            <v>16.221780573741508</v>
          </cell>
          <cell r="AU62">
            <v>128131.82924000001</v>
          </cell>
          <cell r="AV62">
            <v>125742.22972</v>
          </cell>
          <cell r="AW62">
            <v>2389.5995200000034</v>
          </cell>
          <cell r="AX62">
            <v>1.900395376574052</v>
          </cell>
        </row>
        <row r="63">
          <cell r="A63" t="str">
            <v xml:space="preserve">  MWH Coop Consumption</v>
          </cell>
          <cell r="B63">
            <v>0</v>
          </cell>
          <cell r="C63">
            <v>0</v>
          </cell>
          <cell r="D63">
            <v>0</v>
          </cell>
          <cell r="E63" t="e">
            <v>#DIV/0!</v>
          </cell>
          <cell r="G63">
            <v>146.928</v>
          </cell>
          <cell r="H63">
            <v>161.83500000000001</v>
          </cell>
          <cell r="I63">
            <v>-14.907000000000011</v>
          </cell>
          <cell r="J63">
            <v>-9.2112336639169587</v>
          </cell>
          <cell r="L63">
            <v>299.70499999999998</v>
          </cell>
          <cell r="M63">
            <v>284.30500000000001</v>
          </cell>
          <cell r="N63">
            <v>15.399999999999977</v>
          </cell>
          <cell r="O63">
            <v>5.4167179613443226</v>
          </cell>
          <cell r="Q63">
            <v>456.34500000000003</v>
          </cell>
          <cell r="R63">
            <v>436.50599999999997</v>
          </cell>
          <cell r="S63">
            <v>19.839000000000055</v>
          </cell>
          <cell r="T63">
            <v>4.5449547085263564</v>
          </cell>
          <cell r="V63">
            <v>87.253</v>
          </cell>
          <cell r="W63">
            <v>84.216999999999999</v>
          </cell>
          <cell r="X63">
            <v>3.0360000000000014</v>
          </cell>
          <cell r="Y63">
            <v>3.6049728677107962</v>
          </cell>
          <cell r="AA63">
            <v>257.3621</v>
          </cell>
          <cell r="AB63">
            <v>219.24199999999999</v>
          </cell>
          <cell r="AC63">
            <v>38.120100000000008</v>
          </cell>
          <cell r="AD63">
            <v>17.387225075487365</v>
          </cell>
          <cell r="AF63">
            <v>163.77960163099999</v>
          </cell>
          <cell r="AG63">
            <v>168.10552999999999</v>
          </cell>
          <cell r="AH63">
            <v>-4.3259283689999961</v>
          </cell>
          <cell r="AI63">
            <v>-2.5733409061557917</v>
          </cell>
          <cell r="AK63">
            <v>204.14589999999998</v>
          </cell>
          <cell r="AL63">
            <v>183.34894</v>
          </cell>
          <cell r="AM63">
            <v>20.796959999999984</v>
          </cell>
          <cell r="AN63">
            <v>11.342830779387098</v>
          </cell>
          <cell r="AP63">
            <v>235.583</v>
          </cell>
          <cell r="AQ63">
            <v>280.87099999999998</v>
          </cell>
          <cell r="AR63">
            <v>-45.287999999999982</v>
          </cell>
          <cell r="AS63">
            <v>-16.124128158478442</v>
          </cell>
          <cell r="AU63">
            <v>233.87319999999997</v>
          </cell>
          <cell r="AV63">
            <v>220.60400000000001</v>
          </cell>
          <cell r="AW63">
            <v>13.269199999999955</v>
          </cell>
          <cell r="AX63">
            <v>6.0149407988975518</v>
          </cell>
        </row>
        <row r="64">
          <cell r="A64" t="str">
            <v xml:space="preserve">  Systems Loss (%)</v>
          </cell>
          <cell r="B64">
            <v>9.6192611249379194</v>
          </cell>
          <cell r="C64">
            <v>9.9778642562550441</v>
          </cell>
          <cell r="D64" t="str">
            <v xml:space="preserve"> </v>
          </cell>
          <cell r="E64">
            <v>-0.35860313131712473</v>
          </cell>
          <cell r="G64">
            <v>7.7345413290759568</v>
          </cell>
          <cell r="H64">
            <v>8.0544167023278455</v>
          </cell>
          <cell r="J64">
            <v>-0.31987537325188864</v>
          </cell>
          <cell r="L64">
            <v>8.9755923305840373</v>
          </cell>
          <cell r="M64">
            <v>10.232513725655384</v>
          </cell>
          <cell r="N64" t="str">
            <v xml:space="preserve"> </v>
          </cell>
          <cell r="O64">
            <v>-1.2569213950713465</v>
          </cell>
          <cell r="Q64">
            <v>10.842321797352779</v>
          </cell>
          <cell r="R64">
            <v>11.753868403881853</v>
          </cell>
          <cell r="S64" t="str">
            <v xml:space="preserve"> </v>
          </cell>
          <cell r="T64">
            <v>-0.9115466065290736</v>
          </cell>
          <cell r="V64">
            <v>9.3357205073173599</v>
          </cell>
          <cell r="W64">
            <v>10.10358629788767</v>
          </cell>
          <cell r="X64" t="str">
            <v xml:space="preserve"> </v>
          </cell>
          <cell r="Y64">
            <v>-0.76786579057031012</v>
          </cell>
          <cell r="AA64">
            <v>7.9084623940224041</v>
          </cell>
          <cell r="AB64">
            <v>8.2908496942533407</v>
          </cell>
          <cell r="AD64">
            <v>-0.38238730023093659</v>
          </cell>
          <cell r="AF64">
            <v>10.728845186854185</v>
          </cell>
          <cell r="AG64">
            <v>11.267649500604923</v>
          </cell>
          <cell r="AH64" t="str">
            <v xml:space="preserve"> </v>
          </cell>
          <cell r="AI64">
            <v>-0.53880431375073812</v>
          </cell>
          <cell r="AK64">
            <v>6.6272215502453866</v>
          </cell>
          <cell r="AL64">
            <v>7.8973971391449931</v>
          </cell>
          <cell r="AN64">
            <v>-1.2701755888996065</v>
          </cell>
          <cell r="AP64">
            <v>11.480413274908891</v>
          </cell>
          <cell r="AQ64">
            <v>15.729346474112941</v>
          </cell>
          <cell r="AS64">
            <v>-4.2489331992040498</v>
          </cell>
          <cell r="AU64">
            <v>11.133107599083598</v>
          </cell>
          <cell r="AV64">
            <v>11.65658186616588</v>
          </cell>
          <cell r="AX64">
            <v>-0.52347426708228184</v>
          </cell>
        </row>
        <row r="65">
          <cell r="A65" t="str">
            <v xml:space="preserve">  Average Systems Rate (P)</v>
          </cell>
          <cell r="B65">
            <v>12.787002156105242</v>
          </cell>
          <cell r="C65">
            <v>11.160937242567828</v>
          </cell>
          <cell r="D65">
            <v>1.6260649135374141</v>
          </cell>
          <cell r="E65">
            <v>14.569250576336913</v>
          </cell>
          <cell r="G65">
            <v>12.463026615547571</v>
          </cell>
          <cell r="H65">
            <v>11.553574610265223</v>
          </cell>
          <cell r="I65">
            <v>0.90945200528234871</v>
          </cell>
          <cell r="J65">
            <v>7.8716071515590569</v>
          </cell>
          <cell r="L65">
            <v>12.652424129842462</v>
          </cell>
          <cell r="M65">
            <v>11.990368394680981</v>
          </cell>
          <cell r="N65">
            <v>0.66205573516148064</v>
          </cell>
          <cell r="O65">
            <v>5.5215629192441957</v>
          </cell>
          <cell r="Q65">
            <v>12.355216637076609</v>
          </cell>
          <cell r="R65">
            <v>10.107548895818606</v>
          </cell>
          <cell r="S65">
            <v>2.2476677412580024</v>
          </cell>
          <cell r="T65">
            <v>22.237515389985802</v>
          </cell>
          <cell r="V65">
            <v>14.21883564176702</v>
          </cell>
          <cell r="W65">
            <v>13.130887680688499</v>
          </cell>
          <cell r="X65">
            <v>1.0879479610785214</v>
          </cell>
          <cell r="Y65">
            <v>8.2854106099662896</v>
          </cell>
          <cell r="AA65">
            <v>11.356578238329003</v>
          </cell>
          <cell r="AB65">
            <v>11.040998538159061</v>
          </cell>
          <cell r="AC65">
            <v>0.31557970016994297</v>
          </cell>
          <cell r="AD65">
            <v>2.858253255620498</v>
          </cell>
          <cell r="AF65">
            <v>12.682590818778021</v>
          </cell>
          <cell r="AG65">
            <v>10.526837505346272</v>
          </cell>
          <cell r="AH65">
            <v>2.1557533134317488</v>
          </cell>
          <cell r="AI65">
            <v>20.478641494531523</v>
          </cell>
          <cell r="AK65">
            <v>11.455574626001473</v>
          </cell>
          <cell r="AL65">
            <v>11.28455936854699</v>
          </cell>
          <cell r="AM65">
            <v>0.1710152574544832</v>
          </cell>
          <cell r="AN65">
            <v>1.5154801518537562</v>
          </cell>
          <cell r="AP65">
            <v>13.878882662972135</v>
          </cell>
          <cell r="AQ65">
            <v>11.666710626586246</v>
          </cell>
          <cell r="AR65">
            <v>2.2121720363858888</v>
          </cell>
          <cell r="AS65">
            <v>18.961403151156965</v>
          </cell>
          <cell r="AU65">
            <v>13.705438795088792</v>
          </cell>
          <cell r="AV65">
            <v>12.960386487564325</v>
          </cell>
          <cell r="AW65">
            <v>0.74505230752446749</v>
          </cell>
          <cell r="AX65">
            <v>5.7486889626274325</v>
          </cell>
        </row>
        <row r="66">
          <cell r="A66" t="str">
            <v xml:space="preserve">  Average Power Cost (P)</v>
          </cell>
          <cell r="B66">
            <v>8.9234304654043246</v>
          </cell>
          <cell r="C66">
            <v>8.1295014549493914</v>
          </cell>
          <cell r="D66">
            <v>0.79392901045493325</v>
          </cell>
          <cell r="E66">
            <v>9.7660233515497374</v>
          </cell>
          <cell r="G66">
            <v>7.9558523792021338</v>
          </cell>
          <cell r="H66">
            <v>8.1477991445032369</v>
          </cell>
          <cell r="I66">
            <v>-0.19194676530110311</v>
          </cell>
          <cell r="J66">
            <v>-2.3558112061537066</v>
          </cell>
          <cell r="L66">
            <v>9.1117289225233211</v>
          </cell>
          <cell r="M66">
            <v>8.8567768111064638</v>
          </cell>
          <cell r="N66">
            <v>0.25495211141685736</v>
          </cell>
          <cell r="O66">
            <v>2.878610547091415</v>
          </cell>
          <cell r="Q66">
            <v>8.7322576034962953</v>
          </cell>
          <cell r="R66">
            <v>8.1093044273857817</v>
          </cell>
          <cell r="S66">
            <v>0.6229531761105136</v>
          </cell>
          <cell r="T66">
            <v>7.681955729849653</v>
          </cell>
          <cell r="V66">
            <v>7.8028544050015558</v>
          </cell>
          <cell r="W66">
            <v>7.1401409070825226</v>
          </cell>
          <cell r="X66">
            <v>0.66271349791903322</v>
          </cell>
          <cell r="Y66">
            <v>9.2815184818225021</v>
          </cell>
          <cell r="AA66">
            <v>7.9248389566287978</v>
          </cell>
          <cell r="AB66">
            <v>8.3598460869192515</v>
          </cell>
          <cell r="AC66">
            <v>-0.43500713029045368</v>
          </cell>
          <cell r="AD66">
            <v>-5.2035303732578804</v>
          </cell>
          <cell r="AF66">
            <v>8.4778381513350052</v>
          </cell>
          <cell r="AG66">
            <v>7.4071744574919141</v>
          </cell>
          <cell r="AH66">
            <v>1.0706636938430911</v>
          </cell>
          <cell r="AI66">
            <v>14.454414432755513</v>
          </cell>
          <cell r="AK66">
            <v>7.907210192021024</v>
          </cell>
          <cell r="AL66">
            <v>8.3204853242057624</v>
          </cell>
          <cell r="AM66">
            <v>-0.41327513218473833</v>
          </cell>
          <cell r="AN66">
            <v>-4.9669594510604798</v>
          </cell>
          <cell r="AP66">
            <v>9.3631521779144897</v>
          </cell>
          <cell r="AQ66">
            <v>8.733936129330333</v>
          </cell>
          <cell r="AR66">
            <v>0.6292160485841567</v>
          </cell>
          <cell r="AS66">
            <v>7.2042666590052251</v>
          </cell>
          <cell r="AU66">
            <v>8.8595446876871513</v>
          </cell>
          <cell r="AV66">
            <v>9.5523299077727675</v>
          </cell>
          <cell r="AW66">
            <v>-0.69278522008561616</v>
          </cell>
          <cell r="AX66">
            <v>-7.2525261038345654</v>
          </cell>
        </row>
        <row r="67">
          <cell r="A67" t="str">
            <v xml:space="preserve">  Average Collection Period</v>
          </cell>
          <cell r="E67">
            <v>8</v>
          </cell>
          <cell r="J67">
            <v>0</v>
          </cell>
          <cell r="O67">
            <v>0</v>
          </cell>
          <cell r="T67">
            <v>0</v>
          </cell>
          <cell r="Y67">
            <v>0</v>
          </cell>
          <cell r="AD67">
            <v>0</v>
          </cell>
          <cell r="AI67">
            <v>0</v>
          </cell>
          <cell r="AN67">
            <v>0</v>
          </cell>
          <cell r="AS67">
            <v>0</v>
          </cell>
          <cell r="AX67">
            <v>0</v>
          </cell>
        </row>
        <row r="68">
          <cell r="A68" t="str">
            <v xml:space="preserve">  Collection Efficiency (%)</v>
          </cell>
          <cell r="B68">
            <v>98.543977282590063</v>
          </cell>
          <cell r="C68">
            <v>97.218084797811571</v>
          </cell>
          <cell r="D68" t="str">
            <v xml:space="preserve"> </v>
          </cell>
          <cell r="E68">
            <v>1.3258924847784925</v>
          </cell>
          <cell r="G68">
            <v>95.69</v>
          </cell>
          <cell r="H68">
            <v>93.53</v>
          </cell>
          <cell r="I68" t="str">
            <v xml:space="preserve"> </v>
          </cell>
          <cell r="J68">
            <v>2.1599999999999966</v>
          </cell>
          <cell r="L68">
            <v>98.72</v>
          </cell>
          <cell r="M68">
            <v>98.72</v>
          </cell>
          <cell r="N68" t="str">
            <v xml:space="preserve"> </v>
          </cell>
          <cell r="O68">
            <v>0</v>
          </cell>
          <cell r="Q68">
            <v>95.02</v>
          </cell>
          <cell r="R68">
            <v>93.49</v>
          </cell>
          <cell r="S68" t="str">
            <v xml:space="preserve"> </v>
          </cell>
          <cell r="T68">
            <v>1.5300000000000011</v>
          </cell>
          <cell r="V68">
            <v>99.45</v>
          </cell>
          <cell r="W68">
            <v>98.27</v>
          </cell>
          <cell r="X68" t="str">
            <v xml:space="preserve"> </v>
          </cell>
          <cell r="Y68">
            <v>1.1800000000000068</v>
          </cell>
          <cell r="AA68">
            <v>94.81</v>
          </cell>
          <cell r="AB68">
            <v>95.656912212827578</v>
          </cell>
          <cell r="AC68" t="str">
            <v xml:space="preserve"> </v>
          </cell>
          <cell r="AD68">
            <v>-0.84691221282757567</v>
          </cell>
          <cell r="AF68">
            <v>96.814710613303632</v>
          </cell>
          <cell r="AG68">
            <v>95.407506881564359</v>
          </cell>
          <cell r="AH68" t="str">
            <v xml:space="preserve"> </v>
          </cell>
          <cell r="AI68">
            <v>1.4072037317392727</v>
          </cell>
          <cell r="AK68">
            <v>100</v>
          </cell>
          <cell r="AL68" t="str">
            <v>100.00</v>
          </cell>
          <cell r="AM68" t="str">
            <v xml:space="preserve"> </v>
          </cell>
          <cell r="AN68">
            <v>0</v>
          </cell>
          <cell r="AP68">
            <v>99.280765979560996</v>
          </cell>
          <cell r="AQ68" t="str">
            <v>100.00</v>
          </cell>
          <cell r="AR68" t="str">
            <v xml:space="preserve"> </v>
          </cell>
          <cell r="AS68">
            <v>-0.71923402043900353</v>
          </cell>
          <cell r="AU68">
            <v>94.72</v>
          </cell>
          <cell r="AV68">
            <v>97.926609995326459</v>
          </cell>
          <cell r="AW68" t="str">
            <v xml:space="preserve"> </v>
          </cell>
          <cell r="AX68">
            <v>-3.2066099953264597</v>
          </cell>
        </row>
        <row r="69">
          <cell r="A69" t="str">
            <v xml:space="preserve">  Number of Consumers</v>
          </cell>
          <cell r="B69">
            <v>158884</v>
          </cell>
          <cell r="C69">
            <v>153517</v>
          </cell>
          <cell r="D69">
            <v>5367</v>
          </cell>
          <cell r="E69">
            <v>3.4960297556622395</v>
          </cell>
          <cell r="G69">
            <v>118177</v>
          </cell>
          <cell r="H69">
            <v>116126</v>
          </cell>
          <cell r="I69">
            <v>2051</v>
          </cell>
          <cell r="J69">
            <v>1.7661850059418216</v>
          </cell>
          <cell r="L69">
            <v>179602</v>
          </cell>
          <cell r="M69">
            <v>174442</v>
          </cell>
          <cell r="N69">
            <v>5160</v>
          </cell>
          <cell r="O69">
            <v>2.9580032331663246</v>
          </cell>
          <cell r="Q69">
            <v>219161</v>
          </cell>
          <cell r="R69">
            <v>213633</v>
          </cell>
          <cell r="S69">
            <v>5528</v>
          </cell>
          <cell r="T69">
            <v>2.5876152092607416</v>
          </cell>
          <cell r="V69">
            <v>37319</v>
          </cell>
          <cell r="W69">
            <v>36023</v>
          </cell>
          <cell r="X69">
            <v>1296</v>
          </cell>
          <cell r="Y69">
            <v>3.5977014685062323</v>
          </cell>
          <cell r="AA69">
            <v>159504</v>
          </cell>
          <cell r="AB69">
            <v>153541</v>
          </cell>
          <cell r="AC69">
            <v>5963</v>
          </cell>
          <cell r="AD69">
            <v>3.8836532261741166</v>
          </cell>
          <cell r="AF69">
            <v>139886</v>
          </cell>
          <cell r="AG69">
            <v>135975</v>
          </cell>
          <cell r="AH69">
            <v>3911</v>
          </cell>
          <cell r="AI69">
            <v>2.8762640191211619</v>
          </cell>
          <cell r="AK69">
            <v>112719</v>
          </cell>
          <cell r="AL69">
            <v>109409</v>
          </cell>
          <cell r="AM69">
            <v>3310</v>
          </cell>
          <cell r="AN69">
            <v>3.0253452641007597</v>
          </cell>
          <cell r="AP69">
            <v>181333</v>
          </cell>
          <cell r="AQ69">
            <v>190080</v>
          </cell>
          <cell r="AR69">
            <v>-8747</v>
          </cell>
          <cell r="AS69">
            <v>-4.6017466329966332</v>
          </cell>
          <cell r="AU69">
            <v>168086</v>
          </cell>
          <cell r="AV69">
            <v>164016</v>
          </cell>
          <cell r="AW69">
            <v>4070</v>
          </cell>
          <cell r="AX69">
            <v>2.4814652229050824</v>
          </cell>
        </row>
        <row r="70">
          <cell r="A70" t="str">
            <v xml:space="preserve">  Number of Employees-Actual</v>
          </cell>
          <cell r="B70">
            <v>328</v>
          </cell>
          <cell r="C70">
            <v>316</v>
          </cell>
          <cell r="D70">
            <v>12</v>
          </cell>
          <cell r="E70">
            <v>3.79746835443038</v>
          </cell>
          <cell r="G70">
            <v>142</v>
          </cell>
          <cell r="H70">
            <v>146</v>
          </cell>
          <cell r="I70">
            <v>-4</v>
          </cell>
          <cell r="J70">
            <v>-2.7397260273972601</v>
          </cell>
          <cell r="L70">
            <v>314</v>
          </cell>
          <cell r="M70">
            <v>315</v>
          </cell>
          <cell r="N70">
            <v>-1</v>
          </cell>
          <cell r="O70">
            <v>-0.31746031746031744</v>
          </cell>
          <cell r="Q70">
            <v>412</v>
          </cell>
          <cell r="R70">
            <v>412</v>
          </cell>
          <cell r="S70">
            <v>0</v>
          </cell>
          <cell r="T70">
            <v>0</v>
          </cell>
          <cell r="V70">
            <v>90</v>
          </cell>
          <cell r="W70">
            <v>90</v>
          </cell>
          <cell r="X70">
            <v>0</v>
          </cell>
          <cell r="Y70">
            <v>0</v>
          </cell>
          <cell r="AA70">
            <v>186</v>
          </cell>
          <cell r="AB70">
            <v>174</v>
          </cell>
          <cell r="AC70">
            <v>12</v>
          </cell>
          <cell r="AD70">
            <v>6.8965517241379306</v>
          </cell>
          <cell r="AF70">
            <v>205</v>
          </cell>
          <cell r="AG70">
            <v>197</v>
          </cell>
          <cell r="AH70">
            <v>8</v>
          </cell>
          <cell r="AI70">
            <v>4.0609137055837561</v>
          </cell>
          <cell r="AK70">
            <v>139</v>
          </cell>
          <cell r="AL70">
            <v>142</v>
          </cell>
          <cell r="AM70">
            <v>-3</v>
          </cell>
          <cell r="AN70">
            <v>-2.112676056338028</v>
          </cell>
          <cell r="AP70">
            <v>318</v>
          </cell>
          <cell r="AQ70">
            <v>323</v>
          </cell>
          <cell r="AR70">
            <v>-5</v>
          </cell>
          <cell r="AS70">
            <v>-1.5479876160990713</v>
          </cell>
          <cell r="AU70">
            <v>251</v>
          </cell>
          <cell r="AV70">
            <v>250</v>
          </cell>
          <cell r="AW70">
            <v>1</v>
          </cell>
          <cell r="AX70">
            <v>0.4</v>
          </cell>
        </row>
        <row r="71">
          <cell r="A71" t="str">
            <v xml:space="preserve">  No. of Consumers per Employee</v>
          </cell>
          <cell r="B71">
            <v>484.40243902439022</v>
          </cell>
          <cell r="C71">
            <v>485.8132911392405</v>
          </cell>
          <cell r="D71">
            <v>-1.4108521148502859</v>
          </cell>
          <cell r="E71">
            <v>-0.29041035734979864</v>
          </cell>
          <cell r="G71">
            <v>832.23239436619713</v>
          </cell>
          <cell r="H71">
            <v>795.38356164383561</v>
          </cell>
          <cell r="I71">
            <v>36.848832722361522</v>
          </cell>
          <cell r="J71">
            <v>4.632838104700741</v>
          </cell>
          <cell r="L71">
            <v>571.98089171974527</v>
          </cell>
          <cell r="M71">
            <v>553.78412698412694</v>
          </cell>
          <cell r="N71">
            <v>18.196764735618331</v>
          </cell>
          <cell r="O71">
            <v>3.2858949632082726</v>
          </cell>
          <cell r="Q71">
            <v>531.94417475728153</v>
          </cell>
          <cell r="R71">
            <v>518.52669902912623</v>
          </cell>
          <cell r="S71">
            <v>13.417475728155296</v>
          </cell>
          <cell r="T71">
            <v>2.5876152092607332</v>
          </cell>
          <cell r="V71">
            <v>414.65555555555557</v>
          </cell>
          <cell r="W71">
            <v>400.25555555555553</v>
          </cell>
          <cell r="X71">
            <v>14.400000000000034</v>
          </cell>
          <cell r="Y71">
            <v>3.5977014685062412</v>
          </cell>
          <cell r="AA71">
            <v>857.54838709677415</v>
          </cell>
          <cell r="AB71">
            <v>882.419540229885</v>
          </cell>
          <cell r="AC71">
            <v>-24.871153133110852</v>
          </cell>
          <cell r="AD71">
            <v>-2.8185179497080837</v>
          </cell>
          <cell r="AF71">
            <v>682.37073170731708</v>
          </cell>
          <cell r="AG71">
            <v>690.2284263959391</v>
          </cell>
          <cell r="AH71">
            <v>-7.8576946886220185</v>
          </cell>
          <cell r="AI71">
            <v>-1.1384194547957622</v>
          </cell>
          <cell r="AK71">
            <v>810.92805755395682</v>
          </cell>
          <cell r="AL71">
            <v>770.4859154929577</v>
          </cell>
          <cell r="AM71">
            <v>40.442142060999117</v>
          </cell>
          <cell r="AN71">
            <v>5.2489138669230817</v>
          </cell>
          <cell r="AP71">
            <v>570.22955974842762</v>
          </cell>
          <cell r="AQ71">
            <v>588.48297213622288</v>
          </cell>
          <cell r="AR71">
            <v>-18.253412387795265</v>
          </cell>
          <cell r="AS71">
            <v>-3.1017740957796041</v>
          </cell>
          <cell r="AU71">
            <v>669.66533864541827</v>
          </cell>
          <cell r="AV71">
            <v>656.06399999999996</v>
          </cell>
          <cell r="AW71">
            <v>13.601338645418309</v>
          </cell>
          <cell r="AX71">
            <v>2.0731725327739836</v>
          </cell>
        </row>
        <row r="72">
          <cell r="A72" t="str">
            <v xml:space="preserve">  Non-Power Cost/Consumer</v>
          </cell>
          <cell r="B72">
            <v>1199.0164299740693</v>
          </cell>
          <cell r="C72">
            <v>1311.4280504439248</v>
          </cell>
          <cell r="D72">
            <v>-112.41162046985551</v>
          </cell>
          <cell r="E72">
            <v>-8.5716955979249967</v>
          </cell>
          <cell r="G72">
            <v>824.92851857806511</v>
          </cell>
          <cell r="H72">
            <v>609.24236389783516</v>
          </cell>
          <cell r="I72">
            <v>215.68615468022995</v>
          </cell>
          <cell r="J72">
            <v>35.402356674658087</v>
          </cell>
          <cell r="L72">
            <v>1188.8980766361176</v>
          </cell>
          <cell r="M72">
            <v>989.98628019628302</v>
          </cell>
          <cell r="N72">
            <v>198.91179643983457</v>
          </cell>
          <cell r="O72">
            <v>20.09237909846555</v>
          </cell>
          <cell r="Q72">
            <v>1143.837840947979</v>
          </cell>
          <cell r="R72">
            <v>1134.8853620461257</v>
          </cell>
          <cell r="S72">
            <v>8.9524789018532829</v>
          </cell>
          <cell r="T72">
            <v>0.7888443362871943</v>
          </cell>
          <cell r="V72">
            <v>1266.2914676170315</v>
          </cell>
          <cell r="W72">
            <v>1292.0070357826939</v>
          </cell>
          <cell r="X72">
            <v>-25.715568165662489</v>
          </cell>
          <cell r="Y72">
            <v>-1.9903582142711844</v>
          </cell>
          <cell r="AA72">
            <v>1423.919335690641</v>
          </cell>
          <cell r="AB72">
            <v>791.75861261812804</v>
          </cell>
          <cell r="AC72">
            <v>632.16072307251295</v>
          </cell>
          <cell r="AD72">
            <v>79.842607708696875</v>
          </cell>
          <cell r="AF72">
            <v>1022.5737749310151</v>
          </cell>
          <cell r="AG72">
            <v>816.71183327817607</v>
          </cell>
          <cell r="AH72">
            <v>205.86194165283905</v>
          </cell>
          <cell r="AI72">
            <v>25.206190637220931</v>
          </cell>
          <cell r="AK72">
            <v>927.18968860617986</v>
          </cell>
          <cell r="AL72">
            <v>961.71438172362423</v>
          </cell>
          <cell r="AM72">
            <v>-34.524693117444372</v>
          </cell>
          <cell r="AN72">
            <v>-3.5899112848419499</v>
          </cell>
          <cell r="AP72">
            <v>1123.4244519750955</v>
          </cell>
          <cell r="AQ72">
            <v>1369.1509973169191</v>
          </cell>
          <cell r="AR72">
            <v>-245.72654534182357</v>
          </cell>
          <cell r="AS72">
            <v>-17.947366347712261</v>
          </cell>
          <cell r="AU72">
            <v>1045.115482848066</v>
          </cell>
          <cell r="AV72">
            <v>1015.1987617671446</v>
          </cell>
          <cell r="AW72">
            <v>29.916721080921434</v>
          </cell>
          <cell r="AX72">
            <v>2.9468831333921002</v>
          </cell>
        </row>
        <row r="73">
          <cell r="A73" t="str">
            <v xml:space="preserve">  Peak Load</v>
          </cell>
          <cell r="B73">
            <v>69269</v>
          </cell>
          <cell r="C73">
            <v>60627</v>
          </cell>
          <cell r="D73">
            <v>8642</v>
          </cell>
          <cell r="E73">
            <v>14.254375113398321</v>
          </cell>
          <cell r="G73">
            <v>28319.96</v>
          </cell>
          <cell r="H73">
            <v>22730</v>
          </cell>
          <cell r="I73">
            <v>5589.9599999999991</v>
          </cell>
          <cell r="J73">
            <v>24.592872855257365</v>
          </cell>
          <cell r="L73">
            <v>54619.599000000031</v>
          </cell>
          <cell r="M73">
            <v>51125.760000000002</v>
          </cell>
          <cell r="N73">
            <v>3493.839000000029</v>
          </cell>
          <cell r="O73">
            <v>6.8338133261980429</v>
          </cell>
          <cell r="Q73">
            <v>174660.00000000003</v>
          </cell>
          <cell r="R73">
            <v>164256</v>
          </cell>
          <cell r="S73">
            <v>10404.000000000029</v>
          </cell>
          <cell r="T73">
            <v>6.3340151957919515</v>
          </cell>
          <cell r="V73">
            <v>10687.32</v>
          </cell>
          <cell r="W73">
            <v>9997</v>
          </cell>
          <cell r="X73">
            <v>690.31999999999971</v>
          </cell>
          <cell r="Y73">
            <v>6.9052715814744401</v>
          </cell>
          <cell r="AA73">
            <v>73426.359666666671</v>
          </cell>
          <cell r="AB73">
            <v>65800.42</v>
          </cell>
          <cell r="AC73">
            <v>7625.9396666666726</v>
          </cell>
          <cell r="AD73">
            <v>11.589499985967677</v>
          </cell>
          <cell r="AF73">
            <v>44210.879999999997</v>
          </cell>
          <cell r="AG73">
            <v>42931.839999999997</v>
          </cell>
          <cell r="AH73">
            <v>1279.0400000000009</v>
          </cell>
          <cell r="AI73">
            <v>2.9792340603151435</v>
          </cell>
          <cell r="AK73">
            <v>28728.639999999999</v>
          </cell>
          <cell r="AL73">
            <v>26773</v>
          </cell>
          <cell r="AM73">
            <v>1955.6399999999994</v>
          </cell>
          <cell r="AN73">
            <v>7.3045232136854263</v>
          </cell>
          <cell r="AP73">
            <v>58560</v>
          </cell>
          <cell r="AQ73">
            <v>56487</v>
          </cell>
          <cell r="AR73">
            <v>2073</v>
          </cell>
          <cell r="AS73">
            <v>3.6698709437569708</v>
          </cell>
          <cell r="AU73">
            <v>46821.291999999987</v>
          </cell>
          <cell r="AV73">
            <v>44038.18</v>
          </cell>
          <cell r="AW73">
            <v>2783.1119999999864</v>
          </cell>
          <cell r="AX73">
            <v>6.3197707080537544</v>
          </cell>
        </row>
      </sheetData>
      <sheetData sheetId="15"/>
      <sheetData sheetId="16">
        <row r="63">
          <cell r="A63" t="str">
            <v xml:space="preserve">  MWH Generated/Purchased</v>
          </cell>
        </row>
      </sheetData>
      <sheetData sheetId="17"/>
      <sheetData sheetId="18"/>
      <sheetData sheetId="19">
        <row r="66">
          <cell r="A66" t="str">
            <v xml:space="preserve">  MWH Generated/Purchased</v>
          </cell>
        </row>
      </sheetData>
      <sheetData sheetId="20">
        <row r="67">
          <cell r="A67" t="str">
            <v xml:space="preserve">  MWH Generated/Purchased</v>
          </cell>
        </row>
      </sheetData>
      <sheetData sheetId="21"/>
      <sheetData sheetId="22">
        <row r="65">
          <cell r="A65" t="str">
            <v xml:space="preserve">  MWH Generated/Purchased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 COLL EFF YELLOW ECs"/>
      <sheetName val="02_June 2022 COLL EFF final_juv"/>
    </sheetNames>
    <sheetDataSet>
      <sheetData sheetId="0" refreshError="1">
        <row r="13">
          <cell r="D13">
            <v>94.019676557229076</v>
          </cell>
        </row>
        <row r="65">
          <cell r="D65">
            <v>97.218084797811571</v>
          </cell>
        </row>
        <row r="66">
          <cell r="D66">
            <v>93.53</v>
          </cell>
        </row>
        <row r="68">
          <cell r="D68">
            <v>95.656912212827578</v>
          </cell>
        </row>
        <row r="69">
          <cell r="D69">
            <v>95.407506881564359</v>
          </cell>
        </row>
        <row r="70">
          <cell r="D70" t="str">
            <v>100.00</v>
          </cell>
        </row>
        <row r="71">
          <cell r="D71">
            <v>98.27</v>
          </cell>
        </row>
        <row r="72">
          <cell r="D72" t="str">
            <v>100.00</v>
          </cell>
        </row>
        <row r="73">
          <cell r="D73">
            <v>97.926609995326459</v>
          </cell>
        </row>
        <row r="74">
          <cell r="D74">
            <v>93.49</v>
          </cell>
        </row>
      </sheetData>
      <sheetData sheetId="1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ancial and Statistical Data"/>
      <sheetName val="Sheet1"/>
    </sheetNames>
    <sheetDataSet>
      <sheetData sheetId="0" refreshError="1"/>
      <sheetData sheetId="1" refreshError="1">
        <row r="11">
          <cell r="A11" t="str">
            <v>Electric Cooperative</v>
          </cell>
          <cell r="C11" t="str">
            <v>Number of Employees</v>
          </cell>
          <cell r="D11" t="str">
            <v>Connection  (Actual Billed)</v>
          </cell>
        </row>
        <row r="12">
          <cell r="A12" t="str">
            <v>BATANELCO</v>
          </cell>
          <cell r="C12">
            <v>65</v>
          </cell>
          <cell r="D12">
            <v>7064</v>
          </cell>
        </row>
        <row r="13">
          <cell r="A13" t="str">
            <v>CAGELCO I</v>
          </cell>
          <cell r="C13">
            <v>326</v>
          </cell>
          <cell r="D13">
            <v>156724</v>
          </cell>
        </row>
        <row r="14">
          <cell r="A14" t="str">
            <v>CAGELCO II</v>
          </cell>
          <cell r="C14">
            <v>280</v>
          </cell>
          <cell r="D14">
            <v>136418</v>
          </cell>
        </row>
        <row r="15">
          <cell r="A15" t="str">
            <v>ISELCO I</v>
          </cell>
          <cell r="C15">
            <v>401</v>
          </cell>
          <cell r="D15">
            <v>221952</v>
          </cell>
        </row>
        <row r="16">
          <cell r="A16" t="str">
            <v>ISELCO II</v>
          </cell>
          <cell r="C16">
            <v>475</v>
          </cell>
          <cell r="D16">
            <v>0</v>
          </cell>
        </row>
        <row r="17">
          <cell r="A17" t="str">
            <v>NUVELCO</v>
          </cell>
          <cell r="C17">
            <v>341</v>
          </cell>
          <cell r="D17">
            <v>111008</v>
          </cell>
        </row>
        <row r="18">
          <cell r="A18" t="str">
            <v>QUIRELCO</v>
          </cell>
          <cell r="C18">
            <v>128</v>
          </cell>
          <cell r="D18">
            <v>51238</v>
          </cell>
        </row>
        <row r="19">
          <cell r="A19" t="str">
            <v>REGION II</v>
          </cell>
          <cell r="C19">
            <v>2016</v>
          </cell>
          <cell r="D19">
            <v>684404</v>
          </cell>
        </row>
        <row r="20">
          <cell r="A20" t="str">
            <v>AURELCO</v>
          </cell>
          <cell r="C20">
            <v>159</v>
          </cell>
          <cell r="D20">
            <v>58771</v>
          </cell>
        </row>
        <row r="21">
          <cell r="A21" t="str">
            <v>NEECO I</v>
          </cell>
          <cell r="C21">
            <v>206</v>
          </cell>
          <cell r="D21">
            <v>97461</v>
          </cell>
        </row>
        <row r="22">
          <cell r="A22" t="str">
            <v>NEECO II (AREA 1)</v>
          </cell>
          <cell r="C22">
            <v>264</v>
          </cell>
          <cell r="D22">
            <v>144627</v>
          </cell>
        </row>
        <row r="23">
          <cell r="A23" t="str">
            <v>NEECO II (AREA 2)</v>
          </cell>
          <cell r="C23">
            <v>249</v>
          </cell>
          <cell r="D23">
            <v>109383</v>
          </cell>
        </row>
        <row r="24">
          <cell r="A24" t="str">
            <v>PELCO I</v>
          </cell>
          <cell r="C24">
            <v>233</v>
          </cell>
          <cell r="D24">
            <v>118548</v>
          </cell>
        </row>
        <row r="25">
          <cell r="A25" t="str">
            <v>PELCO II</v>
          </cell>
          <cell r="C25">
            <v>539</v>
          </cell>
          <cell r="D25">
            <v>227644</v>
          </cell>
        </row>
        <row r="26">
          <cell r="A26" t="str">
            <v>PELCO III</v>
          </cell>
          <cell r="C26">
            <v>243</v>
          </cell>
          <cell r="D26">
            <v>75566</v>
          </cell>
        </row>
        <row r="27">
          <cell r="A27" t="str">
            <v>PENELCO</v>
          </cell>
          <cell r="C27">
            <v>448</v>
          </cell>
          <cell r="D27">
            <v>181340</v>
          </cell>
        </row>
        <row r="28">
          <cell r="A28" t="str">
            <v>PRESCO</v>
          </cell>
          <cell r="C28">
            <v>60</v>
          </cell>
          <cell r="D28">
            <v>25566</v>
          </cell>
        </row>
        <row r="29">
          <cell r="A29" t="str">
            <v>SAJELCO</v>
          </cell>
          <cell r="C29">
            <v>158</v>
          </cell>
          <cell r="D29">
            <v>40435</v>
          </cell>
        </row>
        <row r="30">
          <cell r="A30" t="str">
            <v>TARELCO I</v>
          </cell>
          <cell r="C30">
            <v>363</v>
          </cell>
          <cell r="D30">
            <v>188087</v>
          </cell>
        </row>
        <row r="31">
          <cell r="A31" t="str">
            <v>TARELCO II</v>
          </cell>
          <cell r="C31">
            <v>246</v>
          </cell>
          <cell r="D31">
            <v>117840</v>
          </cell>
        </row>
        <row r="32">
          <cell r="A32" t="str">
            <v>ZAMECO I</v>
          </cell>
          <cell r="C32">
            <v>146</v>
          </cell>
          <cell r="D32">
            <v>75179</v>
          </cell>
        </row>
        <row r="33">
          <cell r="A33" t="str">
            <v>ZAMECO II</v>
          </cell>
          <cell r="C33">
            <v>228</v>
          </cell>
          <cell r="D33">
            <v>88059</v>
          </cell>
        </row>
        <row r="34">
          <cell r="A34" t="str">
            <v>REGION III</v>
          </cell>
          <cell r="C34">
            <v>3542</v>
          </cell>
          <cell r="D34">
            <v>1548506</v>
          </cell>
        </row>
        <row r="35">
          <cell r="A35" t="str">
            <v>LUZON</v>
          </cell>
          <cell r="C35">
            <v>5558</v>
          </cell>
          <cell r="D35">
            <v>2232910</v>
          </cell>
        </row>
        <row r="36">
          <cell r="A36" t="str">
            <v>AKELCO</v>
          </cell>
          <cell r="C36">
            <v>398</v>
          </cell>
          <cell r="D36">
            <v>153517</v>
          </cell>
        </row>
        <row r="37">
          <cell r="A37" t="str">
            <v>ANTECO</v>
          </cell>
          <cell r="C37">
            <v>150</v>
          </cell>
          <cell r="D37">
            <v>116126</v>
          </cell>
        </row>
        <row r="38">
          <cell r="A38" t="str">
            <v>CAPELCO</v>
          </cell>
          <cell r="C38">
            <v>55</v>
          </cell>
          <cell r="D38">
            <v>174442</v>
          </cell>
        </row>
        <row r="39">
          <cell r="A39" t="str">
            <v>CENECO</v>
          </cell>
          <cell r="C39">
            <v>517</v>
          </cell>
          <cell r="D39">
            <v>213633</v>
          </cell>
        </row>
        <row r="40">
          <cell r="A40" t="str">
            <v>GUIMELCO</v>
          </cell>
          <cell r="C40">
            <v>135</v>
          </cell>
          <cell r="D40">
            <v>36023</v>
          </cell>
        </row>
        <row r="41">
          <cell r="A41" t="str">
            <v>ILECO I</v>
          </cell>
          <cell r="C41">
            <v>299</v>
          </cell>
          <cell r="D41">
            <v>153541</v>
          </cell>
        </row>
        <row r="42">
          <cell r="A42" t="str">
            <v>ILECO II</v>
          </cell>
          <cell r="C42">
            <v>449</v>
          </cell>
          <cell r="D42">
            <v>135975</v>
          </cell>
        </row>
        <row r="43">
          <cell r="A43" t="str">
            <v>ILECO III</v>
          </cell>
          <cell r="C43">
            <v>271</v>
          </cell>
          <cell r="D43">
            <v>109409</v>
          </cell>
        </row>
        <row r="44">
          <cell r="A44" t="str">
            <v>NOCECO</v>
          </cell>
          <cell r="C44">
            <v>394</v>
          </cell>
          <cell r="D44">
            <v>181333</v>
          </cell>
        </row>
        <row r="45">
          <cell r="A45" t="str">
            <v>NONECO</v>
          </cell>
          <cell r="C45">
            <v>340</v>
          </cell>
          <cell r="D45">
            <v>164016</v>
          </cell>
        </row>
        <row r="46">
          <cell r="A46" t="str">
            <v>REGION VI</v>
          </cell>
          <cell r="C46">
            <v>3008</v>
          </cell>
          <cell r="D46">
            <v>1438015</v>
          </cell>
        </row>
        <row r="47">
          <cell r="A47" t="str">
            <v>VISAYAS</v>
          </cell>
          <cell r="C47">
            <v>3008</v>
          </cell>
          <cell r="D47">
            <v>1438015</v>
          </cell>
        </row>
        <row r="48">
          <cell r="A48" t="str">
            <v>ZAMCELCO</v>
          </cell>
          <cell r="C48">
            <v>0</v>
          </cell>
          <cell r="D48">
            <v>122326</v>
          </cell>
        </row>
        <row r="49">
          <cell r="A49" t="str">
            <v>ZAMSURECO I</v>
          </cell>
          <cell r="C49">
            <v>412</v>
          </cell>
          <cell r="D49">
            <v>180064</v>
          </cell>
        </row>
        <row r="50">
          <cell r="A50" t="str">
            <v>ZAMSURECO II</v>
          </cell>
          <cell r="C50">
            <v>512</v>
          </cell>
          <cell r="D50">
            <v>0</v>
          </cell>
        </row>
        <row r="51">
          <cell r="A51" t="str">
            <v>ZANECO</v>
          </cell>
          <cell r="C51">
            <v>523</v>
          </cell>
          <cell r="D51">
            <v>168748</v>
          </cell>
        </row>
        <row r="52">
          <cell r="A52" t="str">
            <v>REGION IX</v>
          </cell>
          <cell r="C52">
            <v>1447</v>
          </cell>
          <cell r="D52">
            <v>471138</v>
          </cell>
        </row>
        <row r="53">
          <cell r="A53" t="str">
            <v>BASELCO</v>
          </cell>
          <cell r="C53">
            <v>259</v>
          </cell>
          <cell r="D53">
            <v>40070</v>
          </cell>
        </row>
        <row r="54">
          <cell r="A54" t="str">
            <v>CASELCO</v>
          </cell>
          <cell r="C54">
            <v>3</v>
          </cell>
          <cell r="D54">
            <v>0</v>
          </cell>
        </row>
        <row r="55">
          <cell r="A55" t="str">
            <v>LASURECO</v>
          </cell>
          <cell r="C55">
            <v>0</v>
          </cell>
          <cell r="D55">
            <v>90683</v>
          </cell>
        </row>
        <row r="56">
          <cell r="A56" t="str">
            <v>MAGELCO</v>
          </cell>
          <cell r="C56">
            <v>0</v>
          </cell>
          <cell r="D56">
            <v>54048</v>
          </cell>
        </row>
        <row r="57">
          <cell r="A57" t="str">
            <v>SIASELCO</v>
          </cell>
          <cell r="C57">
            <v>0</v>
          </cell>
          <cell r="D57">
            <v>0</v>
          </cell>
        </row>
        <row r="58">
          <cell r="A58" t="str">
            <v>SULECO</v>
          </cell>
          <cell r="C58">
            <v>76</v>
          </cell>
          <cell r="D58">
            <v>17500</v>
          </cell>
        </row>
        <row r="59">
          <cell r="A59" t="str">
            <v>TAWELCO</v>
          </cell>
          <cell r="C59">
            <v>0</v>
          </cell>
          <cell r="D59">
            <v>0</v>
          </cell>
        </row>
        <row r="60">
          <cell r="A60" t="str">
            <v>ARMM</v>
          </cell>
          <cell r="C60">
            <v>338</v>
          </cell>
          <cell r="D60">
            <v>202301</v>
          </cell>
        </row>
        <row r="61">
          <cell r="A61" t="str">
            <v>MINDANAO</v>
          </cell>
          <cell r="C61">
            <v>1785</v>
          </cell>
          <cell r="D61">
            <v>673439</v>
          </cell>
        </row>
        <row r="62">
          <cell r="A62" t="str">
            <v>NATIONAL</v>
          </cell>
          <cell r="C62">
            <v>10351</v>
          </cell>
          <cell r="D62">
            <v>4344364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BJ77"/>
  <sheetViews>
    <sheetView tabSelected="1" zoomScale="70" zoomScaleNormal="70" zoomScaleSheetLayoutView="70" workbookViewId="0">
      <pane xSplit="1" ySplit="11" topLeftCell="B60" activePane="bottomRight" state="frozen"/>
      <selection activeCell="C83" sqref="C83"/>
      <selection pane="topRight" activeCell="C83" sqref="C83"/>
      <selection pane="bottomLeft" activeCell="C83" sqref="C83"/>
      <selection pane="bottomRight" activeCell="A77" sqref="A77"/>
    </sheetView>
  </sheetViews>
  <sheetFormatPr defaultColWidth="12.5546875" defaultRowHeight="15" x14ac:dyDescent="0.25"/>
  <cols>
    <col min="1" max="1" width="44.109375" style="2" customWidth="1"/>
    <col min="2" max="3" width="16.109375" style="2" customWidth="1"/>
    <col min="4" max="4" width="14.33203125" style="2" customWidth="1"/>
    <col min="5" max="5" width="10.5546875" style="2" customWidth="1"/>
    <col min="6" max="6" width="1.109375" style="2" customWidth="1"/>
    <col min="7" max="7" width="16.109375" style="2" customWidth="1"/>
    <col min="8" max="9" width="14.33203125" style="2" customWidth="1"/>
    <col min="10" max="10" width="10.5546875" style="2" customWidth="1"/>
    <col min="11" max="11" width="1.6640625" style="2" customWidth="1"/>
    <col min="12" max="13" width="16.109375" style="2" customWidth="1"/>
    <col min="14" max="14" width="14.33203125" style="2" customWidth="1"/>
    <col min="15" max="15" width="10.5546875" style="2" customWidth="1"/>
    <col min="16" max="16" width="1.88671875" style="2" customWidth="1"/>
    <col min="17" max="19" width="16.109375" style="2" customWidth="1"/>
    <col min="20" max="20" width="11.5546875" style="2" customWidth="1"/>
    <col min="21" max="21" width="1.109375" style="2" customWidth="1"/>
    <col min="22" max="23" width="14.33203125" style="2" customWidth="1"/>
    <col min="24" max="25" width="12.88671875" style="2" customWidth="1"/>
    <col min="26" max="26" width="1.109375" style="2" customWidth="1"/>
    <col min="27" max="28" width="16.109375" style="2" customWidth="1"/>
    <col min="29" max="29" width="14.33203125" style="2" customWidth="1"/>
    <col min="30" max="30" width="13.88671875" style="2" customWidth="1"/>
    <col min="31" max="31" width="1.5546875" style="2" customWidth="1"/>
    <col min="32" max="33" width="16.109375" style="2" customWidth="1"/>
    <col min="34" max="34" width="14.33203125" style="2" customWidth="1"/>
    <col min="35" max="35" width="10.5546875" style="2" customWidth="1"/>
    <col min="36" max="36" width="1.109375" style="2" customWidth="1"/>
    <col min="37" max="38" width="14.33203125" style="2" customWidth="1"/>
    <col min="39" max="39" width="13.88671875" style="2" customWidth="1"/>
    <col min="40" max="40" width="10.5546875" style="2" customWidth="1"/>
    <col min="41" max="41" width="1.5546875" style="2" customWidth="1"/>
    <col min="42" max="43" width="16.109375" style="2" customWidth="1"/>
    <col min="44" max="44" width="14.33203125" style="2" customWidth="1"/>
    <col min="45" max="45" width="11.5546875" style="2" customWidth="1"/>
    <col min="46" max="46" width="1.44140625" style="2" customWidth="1"/>
    <col min="47" max="48" width="16.109375" style="2" customWidth="1"/>
    <col min="49" max="49" width="15" style="2" customWidth="1"/>
    <col min="50" max="50" width="10.5546875" style="2" customWidth="1"/>
    <col min="51" max="51" width="1.6640625" style="2" customWidth="1"/>
    <col min="52" max="53" width="18.88671875" style="2" bestFit="1" customWidth="1"/>
    <col min="54" max="54" width="16.109375" style="2" customWidth="1"/>
    <col min="55" max="55" width="10.5546875" style="2" customWidth="1"/>
    <col min="56" max="64" width="14.109375" style="2" customWidth="1"/>
    <col min="65" max="16384" width="12.5546875" style="2"/>
  </cols>
  <sheetData>
    <row r="1" spans="1:55" ht="15" customHeight="1" x14ac:dyDescent="0.3">
      <c r="A1" s="1" t="s">
        <v>0</v>
      </c>
    </row>
    <row r="2" spans="1:55" ht="18" customHeight="1" x14ac:dyDescent="0.3">
      <c r="A2" s="1" t="str">
        <f>+[4]REG5!A2</f>
        <v>Financial Profile as of June 30, 2023</v>
      </c>
    </row>
    <row r="3" spans="1:55" ht="18" customHeight="1" x14ac:dyDescent="0.3">
      <c r="A3" s="1" t="str">
        <f>+[4]REG5!A4</f>
        <v>With Comparative Figures as of June 30, 2022</v>
      </c>
    </row>
    <row r="4" spans="1:55" ht="18" customHeight="1" x14ac:dyDescent="0.3">
      <c r="A4" s="3" t="s">
        <v>1</v>
      </c>
    </row>
    <row r="5" spans="1:55" ht="15.6" x14ac:dyDescent="0.3">
      <c r="B5" s="32"/>
      <c r="C5" s="32"/>
      <c r="D5" s="32"/>
      <c r="E5" s="32"/>
      <c r="F5" s="4"/>
      <c r="G5" s="31"/>
      <c r="H5" s="31"/>
      <c r="I5" s="31"/>
      <c r="J5" s="31"/>
      <c r="K5" s="4"/>
      <c r="L5" s="32"/>
      <c r="M5" s="32"/>
      <c r="N5" s="32"/>
      <c r="O5" s="32"/>
      <c r="P5" s="4"/>
      <c r="Q5" s="32"/>
      <c r="R5" s="32"/>
      <c r="S5" s="32"/>
      <c r="T5" s="32"/>
      <c r="U5" s="4"/>
      <c r="V5" s="31"/>
      <c r="W5" s="31"/>
      <c r="X5" s="31"/>
      <c r="Y5" s="31"/>
      <c r="Z5" s="4"/>
      <c r="AA5" s="31"/>
      <c r="AB5" s="31"/>
      <c r="AC5" s="31"/>
      <c r="AD5" s="31"/>
      <c r="AE5" s="4"/>
      <c r="AF5" s="31"/>
      <c r="AG5" s="31"/>
      <c r="AH5" s="31"/>
      <c r="AI5" s="31"/>
      <c r="AJ5" s="4"/>
      <c r="AK5" s="32"/>
      <c r="AL5" s="32"/>
      <c r="AM5" s="32"/>
      <c r="AN5" s="32"/>
      <c r="AO5" s="4"/>
      <c r="AP5" s="32"/>
      <c r="AQ5" s="32"/>
      <c r="AR5" s="32"/>
      <c r="AS5" s="32"/>
      <c r="AT5" s="4"/>
      <c r="AU5" s="32"/>
      <c r="AV5" s="32"/>
      <c r="AW5" s="32"/>
      <c r="AX5" s="32"/>
      <c r="AY5" s="4"/>
      <c r="AZ5" s="31"/>
      <c r="BA5" s="31"/>
      <c r="BB5" s="31"/>
      <c r="BC5" s="31"/>
    </row>
    <row r="6" spans="1:55" ht="18.600000000000001" customHeight="1" x14ac:dyDescent="0.25"/>
    <row r="7" spans="1:55" ht="15.6" x14ac:dyDescent="0.3">
      <c r="B7" s="31" t="s">
        <v>2</v>
      </c>
      <c r="C7" s="31"/>
      <c r="D7" s="31"/>
      <c r="E7" s="31"/>
      <c r="F7" s="4"/>
      <c r="G7" s="31" t="s">
        <v>3</v>
      </c>
      <c r="H7" s="31"/>
      <c r="I7" s="31"/>
      <c r="J7" s="31"/>
      <c r="K7" s="4"/>
      <c r="L7" s="31" t="s">
        <v>4</v>
      </c>
      <c r="M7" s="31"/>
      <c r="N7" s="31"/>
      <c r="O7" s="31"/>
      <c r="P7" s="4"/>
      <c r="Q7" s="31" t="s">
        <v>5</v>
      </c>
      <c r="R7" s="31"/>
      <c r="S7" s="31"/>
      <c r="T7" s="31"/>
      <c r="U7" s="4"/>
      <c r="V7" s="31" t="s">
        <v>6</v>
      </c>
      <c r="W7" s="31"/>
      <c r="X7" s="31"/>
      <c r="Y7" s="31"/>
      <c r="Z7" s="4"/>
      <c r="AA7" s="31" t="s">
        <v>7</v>
      </c>
      <c r="AB7" s="31"/>
      <c r="AC7" s="31"/>
      <c r="AD7" s="31"/>
      <c r="AE7" s="4"/>
      <c r="AF7" s="31" t="s">
        <v>8</v>
      </c>
      <c r="AG7" s="31"/>
      <c r="AH7" s="31"/>
      <c r="AI7" s="31"/>
      <c r="AJ7" s="4"/>
      <c r="AK7" s="31" t="s">
        <v>9</v>
      </c>
      <c r="AL7" s="31"/>
      <c r="AM7" s="31"/>
      <c r="AN7" s="31"/>
      <c r="AO7" s="4"/>
      <c r="AP7" s="31" t="s">
        <v>10</v>
      </c>
      <c r="AQ7" s="31"/>
      <c r="AR7" s="31"/>
      <c r="AS7" s="31"/>
      <c r="AT7" s="4"/>
      <c r="AU7" s="31" t="s">
        <v>11</v>
      </c>
      <c r="AV7" s="31"/>
      <c r="AW7" s="31"/>
      <c r="AX7" s="31"/>
      <c r="AY7" s="4"/>
      <c r="AZ7" s="31" t="s">
        <v>12</v>
      </c>
      <c r="BA7" s="31"/>
      <c r="BB7" s="31"/>
      <c r="BC7" s="31"/>
    </row>
    <row r="8" spans="1:55" s="5" customFormat="1" ht="9.9" customHeight="1" x14ac:dyDescent="0.25">
      <c r="B8" s="5" t="s">
        <v>13</v>
      </c>
      <c r="C8" s="5" t="s">
        <v>13</v>
      </c>
      <c r="G8" s="5" t="s">
        <v>14</v>
      </c>
      <c r="H8" s="5" t="s">
        <v>14</v>
      </c>
      <c r="L8" s="5" t="s">
        <v>15</v>
      </c>
      <c r="M8" s="5" t="s">
        <v>15</v>
      </c>
      <c r="Q8" s="5" t="s">
        <v>16</v>
      </c>
      <c r="R8" s="5" t="s">
        <v>16</v>
      </c>
      <c r="V8" s="5" t="s">
        <v>17</v>
      </c>
      <c r="W8" s="5" t="s">
        <v>17</v>
      </c>
      <c r="AA8" s="5" t="s">
        <v>18</v>
      </c>
      <c r="AB8" s="5" t="s">
        <v>18</v>
      </c>
      <c r="AF8" s="5" t="s">
        <v>19</v>
      </c>
      <c r="AG8" s="5" t="s">
        <v>19</v>
      </c>
      <c r="AK8" s="5" t="s">
        <v>20</v>
      </c>
      <c r="AL8" s="5" t="s">
        <v>20</v>
      </c>
      <c r="AP8" s="5" t="s">
        <v>21</v>
      </c>
      <c r="AQ8" s="5" t="s">
        <v>21</v>
      </c>
      <c r="AU8" s="5" t="s">
        <v>22</v>
      </c>
      <c r="AV8" s="5" t="s">
        <v>22</v>
      </c>
    </row>
    <row r="9" spans="1:55" ht="17.100000000000001" customHeight="1" x14ac:dyDescent="0.25">
      <c r="B9" s="6">
        <v>2023</v>
      </c>
      <c r="C9" s="6">
        <v>2022</v>
      </c>
      <c r="D9" s="6" t="s">
        <v>23</v>
      </c>
      <c r="E9" s="6" t="s">
        <v>24</v>
      </c>
      <c r="F9" s="6"/>
      <c r="G9" s="6">
        <v>2023</v>
      </c>
      <c r="H9" s="6">
        <v>2022</v>
      </c>
      <c r="I9" s="33" t="s">
        <v>25</v>
      </c>
      <c r="J9" s="33"/>
      <c r="K9" s="6"/>
      <c r="L9" s="6">
        <v>2023</v>
      </c>
      <c r="M9" s="6">
        <v>2022</v>
      </c>
      <c r="N9" s="33" t="s">
        <v>25</v>
      </c>
      <c r="O9" s="33"/>
      <c r="P9" s="6"/>
      <c r="Q9" s="6">
        <v>2023</v>
      </c>
      <c r="R9" s="6">
        <v>2022</v>
      </c>
      <c r="S9" s="33" t="s">
        <v>25</v>
      </c>
      <c r="T9" s="33"/>
      <c r="U9" s="6"/>
      <c r="V9" s="6">
        <v>2023</v>
      </c>
      <c r="W9" s="6">
        <v>2022</v>
      </c>
      <c r="X9" s="33" t="s">
        <v>25</v>
      </c>
      <c r="Y9" s="33"/>
      <c r="Z9" s="6"/>
      <c r="AA9" s="6">
        <v>2023</v>
      </c>
      <c r="AB9" s="6">
        <v>2022</v>
      </c>
      <c r="AC9" s="33" t="s">
        <v>25</v>
      </c>
      <c r="AD9" s="33"/>
      <c r="AE9" s="6"/>
      <c r="AF9" s="6">
        <v>2023</v>
      </c>
      <c r="AG9" s="6">
        <v>2022</v>
      </c>
      <c r="AH9" s="33" t="s">
        <v>25</v>
      </c>
      <c r="AI9" s="33"/>
      <c r="AJ9" s="6"/>
      <c r="AK9" s="6">
        <v>2023</v>
      </c>
      <c r="AL9" s="6">
        <v>2022</v>
      </c>
      <c r="AM9" s="33" t="s">
        <v>25</v>
      </c>
      <c r="AN9" s="33"/>
      <c r="AO9" s="6"/>
      <c r="AP9" s="6">
        <v>2023</v>
      </c>
      <c r="AQ9" s="6">
        <v>2022</v>
      </c>
      <c r="AR9" s="33" t="s">
        <v>25</v>
      </c>
      <c r="AS9" s="33"/>
      <c r="AT9" s="6"/>
      <c r="AU9" s="6">
        <v>2023</v>
      </c>
      <c r="AV9" s="6">
        <v>2022</v>
      </c>
      <c r="AW9" s="33" t="s">
        <v>25</v>
      </c>
      <c r="AX9" s="33"/>
      <c r="AY9" s="6"/>
      <c r="AZ9" s="6">
        <v>2023</v>
      </c>
      <c r="BA9" s="6">
        <v>2022</v>
      </c>
      <c r="BB9" s="33" t="s">
        <v>25</v>
      </c>
      <c r="BC9" s="33"/>
    </row>
    <row r="10" spans="1:55" ht="17.100000000000001" customHeight="1" x14ac:dyDescent="0.25">
      <c r="B10" s="6" t="s">
        <v>26</v>
      </c>
      <c r="C10" s="6" t="s">
        <v>26</v>
      </c>
      <c r="D10" s="6" t="s">
        <v>27</v>
      </c>
      <c r="E10" s="6" t="s">
        <v>28</v>
      </c>
      <c r="F10" s="6"/>
      <c r="G10" s="6" t="s">
        <v>26</v>
      </c>
      <c r="H10" s="6" t="s">
        <v>26</v>
      </c>
      <c r="I10" s="6" t="s">
        <v>27</v>
      </c>
      <c r="J10" s="6" t="s">
        <v>28</v>
      </c>
      <c r="K10" s="6"/>
      <c r="L10" s="6" t="s">
        <v>26</v>
      </c>
      <c r="M10" s="6" t="s">
        <v>26</v>
      </c>
      <c r="N10" s="6" t="s">
        <v>27</v>
      </c>
      <c r="O10" s="6" t="s">
        <v>28</v>
      </c>
      <c r="P10" s="6"/>
      <c r="Q10" s="6" t="s">
        <v>26</v>
      </c>
      <c r="R10" s="6" t="s">
        <v>26</v>
      </c>
      <c r="S10" s="6" t="s">
        <v>27</v>
      </c>
      <c r="T10" s="6" t="s">
        <v>28</v>
      </c>
      <c r="U10" s="6"/>
      <c r="V10" s="6" t="s">
        <v>26</v>
      </c>
      <c r="W10" s="6" t="s">
        <v>26</v>
      </c>
      <c r="X10" s="6" t="s">
        <v>27</v>
      </c>
      <c r="Y10" s="6" t="s">
        <v>28</v>
      </c>
      <c r="Z10" s="6"/>
      <c r="AA10" s="6" t="s">
        <v>26</v>
      </c>
      <c r="AB10" s="6" t="s">
        <v>26</v>
      </c>
      <c r="AC10" s="6" t="s">
        <v>27</v>
      </c>
      <c r="AD10" s="6" t="s">
        <v>28</v>
      </c>
      <c r="AE10" s="6"/>
      <c r="AF10" s="6" t="s">
        <v>26</v>
      </c>
      <c r="AG10" s="6" t="s">
        <v>26</v>
      </c>
      <c r="AH10" s="6" t="s">
        <v>27</v>
      </c>
      <c r="AI10" s="6" t="s">
        <v>28</v>
      </c>
      <c r="AJ10" s="6"/>
      <c r="AK10" s="6" t="s">
        <v>26</v>
      </c>
      <c r="AL10" s="6" t="s">
        <v>26</v>
      </c>
      <c r="AM10" s="6" t="s">
        <v>27</v>
      </c>
      <c r="AN10" s="6" t="s">
        <v>28</v>
      </c>
      <c r="AO10" s="6"/>
      <c r="AP10" s="6" t="s">
        <v>26</v>
      </c>
      <c r="AQ10" s="6" t="s">
        <v>26</v>
      </c>
      <c r="AR10" s="6" t="s">
        <v>27</v>
      </c>
      <c r="AS10" s="6" t="s">
        <v>28</v>
      </c>
      <c r="AT10" s="6"/>
      <c r="AU10" s="6" t="s">
        <v>26</v>
      </c>
      <c r="AV10" s="6" t="s">
        <v>26</v>
      </c>
      <c r="AW10" s="6" t="s">
        <v>27</v>
      </c>
      <c r="AX10" s="6" t="s">
        <v>28</v>
      </c>
      <c r="AY10" s="6"/>
      <c r="AZ10" s="6" t="s">
        <v>26</v>
      </c>
      <c r="BA10" s="6" t="s">
        <v>26</v>
      </c>
      <c r="BB10" s="6" t="s">
        <v>27</v>
      </c>
      <c r="BC10" s="6" t="s">
        <v>28</v>
      </c>
    </row>
    <row r="11" spans="1:55" ht="7.5" customHeight="1" x14ac:dyDescent="0.25"/>
    <row r="12" spans="1:55" ht="15.6" x14ac:dyDescent="0.3">
      <c r="A12" s="1" t="s">
        <v>29</v>
      </c>
      <c r="B12" s="6"/>
      <c r="G12" s="6"/>
      <c r="L12" s="6"/>
      <c r="Q12" s="6"/>
      <c r="AA12" s="6"/>
      <c r="AF12" s="6"/>
      <c r="AK12" s="6"/>
      <c r="AP12" s="6"/>
      <c r="AU12" s="6"/>
    </row>
    <row r="13" spans="1:55" ht="9.9" customHeight="1" x14ac:dyDescent="0.25"/>
    <row r="14" spans="1:55" s="10" customFormat="1" ht="15" customHeight="1" x14ac:dyDescent="0.25">
      <c r="A14" s="7" t="s">
        <v>30</v>
      </c>
      <c r="B14" s="8">
        <v>2365628.1975400001</v>
      </c>
      <c r="C14" s="8">
        <v>1775826.1302100001</v>
      </c>
      <c r="D14" s="8">
        <f t="shared" ref="D14:D23" si="0">B14-C14</f>
        <v>589802.06732999999</v>
      </c>
      <c r="E14" s="8">
        <f t="shared" ref="E14:E23" si="1">D14/C14*100</f>
        <v>33.212827387569362</v>
      </c>
      <c r="F14" s="8"/>
      <c r="G14" s="8">
        <v>1005629.28669</v>
      </c>
      <c r="H14" s="8">
        <v>903491.25485000003</v>
      </c>
      <c r="I14" s="8">
        <f t="shared" ref="I14:I23" si="2">G14-H14</f>
        <v>102138.03183999995</v>
      </c>
      <c r="J14" s="8">
        <f t="shared" ref="J14:J23" si="3">I14/H14*100</f>
        <v>11.304816874730809</v>
      </c>
      <c r="K14" s="8"/>
      <c r="L14" s="8">
        <v>1778900.3732100001</v>
      </c>
      <c r="M14" s="8">
        <v>1595609.7866199999</v>
      </c>
      <c r="N14" s="8">
        <f t="shared" ref="N14:N23" si="4">L14-M14</f>
        <v>183290.5865900002</v>
      </c>
      <c r="O14" s="8">
        <f t="shared" ref="O14:O23" si="5">N14/M14*100</f>
        <v>11.487181147106583</v>
      </c>
      <c r="P14" s="8"/>
      <c r="Q14" s="8">
        <v>5507343.98123</v>
      </c>
      <c r="R14" s="8">
        <v>4269793.2429900002</v>
      </c>
      <c r="S14" s="8">
        <f t="shared" ref="S14:S23" si="6">Q14-R14</f>
        <v>1237550.7382399999</v>
      </c>
      <c r="T14" s="8">
        <f t="shared" ref="T14:T23" si="7">S14/R14*100</f>
        <v>28.983856309009067</v>
      </c>
      <c r="U14" s="8"/>
      <c r="V14" s="8">
        <v>390308.24128000002</v>
      </c>
      <c r="W14" s="8">
        <v>325557.46634000004</v>
      </c>
      <c r="X14" s="8">
        <f t="shared" ref="X14:X23" si="8">V14-W14</f>
        <v>64750.774939999974</v>
      </c>
      <c r="Y14" s="8">
        <f t="shared" ref="Y14:Y23" si="9">X14/W14*100</f>
        <v>19.889199798715932</v>
      </c>
      <c r="Z14" s="8"/>
      <c r="AA14" s="8">
        <v>2226127.2436699998</v>
      </c>
      <c r="AB14" s="8">
        <v>2030113.1325000003</v>
      </c>
      <c r="AC14" s="8">
        <f t="shared" ref="AC14:AC23" si="10">AA14-AB14</f>
        <v>196014.11116999947</v>
      </c>
      <c r="AD14" s="8">
        <f t="shared" ref="AD14:AD23" si="11">AC14/AB14*100</f>
        <v>9.6553294509560761</v>
      </c>
      <c r="AE14" s="8"/>
      <c r="AF14" s="8">
        <v>1508399.10039</v>
      </c>
      <c r="AG14" s="8">
        <v>1221881.22416</v>
      </c>
      <c r="AH14" s="8">
        <f t="shared" ref="AH14:AH23" si="12">AF14-AG14</f>
        <v>286517.87623000005</v>
      </c>
      <c r="AI14" s="8">
        <f t="shared" ref="AI14:AI23" si="13">AH14/AG14*100</f>
        <v>23.448913901346749</v>
      </c>
      <c r="AJ14" s="8"/>
      <c r="AK14" s="8">
        <v>863374.91730999993</v>
      </c>
      <c r="AL14" s="8">
        <v>824020.60603999998</v>
      </c>
      <c r="AM14" s="8">
        <f t="shared" ref="AM14:AM23" si="14">AK14-AL14</f>
        <v>39354.311269999947</v>
      </c>
      <c r="AN14" s="8">
        <f t="shared" ref="AN14:AN23" si="15">AM14/AL14*100</f>
        <v>4.7758892170336811</v>
      </c>
      <c r="AO14" s="8"/>
      <c r="AP14" s="8">
        <v>2149858.6047499999</v>
      </c>
      <c r="AQ14" s="8">
        <v>1555861.5041199999</v>
      </c>
      <c r="AR14" s="8">
        <f t="shared" ref="AR14:AR23" si="16">AP14-AQ14</f>
        <v>593997.10063</v>
      </c>
      <c r="AS14" s="8">
        <f t="shared" ref="AS14:AS23" si="17">AR14/AQ14*100</f>
        <v>38.17801899828909</v>
      </c>
      <c r="AT14" s="8"/>
      <c r="AU14" s="8">
        <v>1759308.2781800001</v>
      </c>
      <c r="AV14" s="8">
        <v>1632527.0080800001</v>
      </c>
      <c r="AW14" s="8">
        <f t="shared" ref="AW14:AW23" si="18">AU14-AV14</f>
        <v>126781.27010000008</v>
      </c>
      <c r="AX14" s="8">
        <f t="shared" ref="AX14:AX23" si="19">AW14/AV14*100</f>
        <v>7.76595238378974</v>
      </c>
      <c r="AY14" s="8"/>
      <c r="AZ14" s="8">
        <f t="shared" ref="AZ14:BA19" si="20">B14+G14+L14+Q14+V14+AA14+AF14+AK14+AP14+AU14</f>
        <v>19554878.22425</v>
      </c>
      <c r="BA14" s="8">
        <f t="shared" si="20"/>
        <v>16134681.355910001</v>
      </c>
      <c r="BB14" s="8">
        <f t="shared" ref="BB14:BB23" si="21">AZ14-BA14</f>
        <v>3420196.8683399986</v>
      </c>
      <c r="BC14" s="8">
        <f t="shared" ref="BC14:BC23" si="22">BB14/BA14*100</f>
        <v>21.197796181374283</v>
      </c>
    </row>
    <row r="15" spans="1:55" s="10" customFormat="1" ht="15" customHeight="1" x14ac:dyDescent="0.25">
      <c r="A15" s="11" t="s">
        <v>31</v>
      </c>
      <c r="B15" s="8">
        <v>53724.718540000002</v>
      </c>
      <c r="C15" s="8">
        <v>46176.265980000004</v>
      </c>
      <c r="D15" s="8">
        <f t="shared" si="0"/>
        <v>7548.4525599999979</v>
      </c>
      <c r="E15" s="8">
        <f t="shared" si="1"/>
        <v>16.347039761225833</v>
      </c>
      <c r="F15" s="8"/>
      <c r="G15" s="8">
        <v>32248.942460000002</v>
      </c>
      <c r="H15" s="8">
        <v>31246.154519999996</v>
      </c>
      <c r="I15" s="8">
        <f t="shared" si="2"/>
        <v>1002.7879400000056</v>
      </c>
      <c r="J15" s="8">
        <f t="shared" si="3"/>
        <v>3.2093163315765545</v>
      </c>
      <c r="K15" s="8"/>
      <c r="L15" s="8">
        <v>40778.111300000004</v>
      </c>
      <c r="M15" s="8">
        <v>38550.020879999996</v>
      </c>
      <c r="N15" s="8">
        <f t="shared" si="4"/>
        <v>2228.0904200000077</v>
      </c>
      <c r="O15" s="8">
        <f t="shared" si="5"/>
        <v>5.7797385556176328</v>
      </c>
      <c r="P15" s="8"/>
      <c r="Q15" s="8">
        <v>67520.703670000003</v>
      </c>
      <c r="R15" s="8">
        <v>64125.795929999993</v>
      </c>
      <c r="S15" s="8">
        <f t="shared" si="6"/>
        <v>3394.9077400000097</v>
      </c>
      <c r="T15" s="8">
        <f t="shared" si="7"/>
        <v>5.2941373916136749</v>
      </c>
      <c r="U15" s="8"/>
      <c r="V15" s="8">
        <v>40448.494309999995</v>
      </c>
      <c r="W15" s="8">
        <v>39296.312539999999</v>
      </c>
      <c r="X15" s="8">
        <f t="shared" si="8"/>
        <v>1152.1817699999956</v>
      </c>
      <c r="Y15" s="8">
        <f t="shared" si="9"/>
        <v>2.9320353374815551</v>
      </c>
      <c r="Z15" s="8"/>
      <c r="AA15" s="8">
        <v>56849.010910000005</v>
      </c>
      <c r="AB15" s="8">
        <v>53334.392330000002</v>
      </c>
      <c r="AC15" s="8">
        <f t="shared" si="10"/>
        <v>3514.6185800000021</v>
      </c>
      <c r="AD15" s="8">
        <f t="shared" si="11"/>
        <v>6.5897789896128014</v>
      </c>
      <c r="AE15" s="8"/>
      <c r="AF15" s="8">
        <v>37525.375500000002</v>
      </c>
      <c r="AG15" s="8">
        <v>36638.302689999997</v>
      </c>
      <c r="AH15" s="8">
        <f t="shared" si="12"/>
        <v>887.07281000000512</v>
      </c>
      <c r="AI15" s="8">
        <f t="shared" si="13"/>
        <v>2.4211624034705119</v>
      </c>
      <c r="AJ15" s="8"/>
      <c r="AK15" s="8">
        <v>31801.532850000003</v>
      </c>
      <c r="AL15" s="8">
        <v>30818.046110000003</v>
      </c>
      <c r="AM15" s="8">
        <f t="shared" si="14"/>
        <v>983.48674000000028</v>
      </c>
      <c r="AN15" s="8">
        <f t="shared" si="15"/>
        <v>3.1912689613403926</v>
      </c>
      <c r="AO15" s="8"/>
      <c r="AP15" s="8">
        <v>42356.962820000001</v>
      </c>
      <c r="AQ15" s="8">
        <v>36693.343699999998</v>
      </c>
      <c r="AR15" s="8">
        <f t="shared" si="16"/>
        <v>5663.619120000003</v>
      </c>
      <c r="AS15" s="8">
        <f t="shared" si="17"/>
        <v>15.435004142181796</v>
      </c>
      <c r="AT15" s="8"/>
      <c r="AU15" s="8">
        <v>37093.004410000001</v>
      </c>
      <c r="AV15" s="8">
        <v>36499.065740000005</v>
      </c>
      <c r="AW15" s="8">
        <f t="shared" si="18"/>
        <v>593.93866999999591</v>
      </c>
      <c r="AX15" s="8">
        <f t="shared" si="19"/>
        <v>1.6272708847697641</v>
      </c>
      <c r="AY15" s="8"/>
      <c r="AZ15" s="8">
        <f t="shared" si="20"/>
        <v>440346.85677000007</v>
      </c>
      <c r="BA15" s="8">
        <f t="shared" si="20"/>
        <v>413377.70042000001</v>
      </c>
      <c r="BB15" s="8">
        <f t="shared" si="21"/>
        <v>26969.156350000063</v>
      </c>
      <c r="BC15" s="8">
        <f t="shared" si="22"/>
        <v>6.5240955964965845</v>
      </c>
    </row>
    <row r="16" spans="1:55" s="10" customFormat="1" ht="15" customHeight="1" x14ac:dyDescent="0.25">
      <c r="A16" s="11" t="s">
        <v>32</v>
      </c>
      <c r="B16" s="8">
        <v>44166.664949999998</v>
      </c>
      <c r="C16" s="8">
        <v>46480.063990000002</v>
      </c>
      <c r="D16" s="8">
        <f t="shared" si="0"/>
        <v>-2313.3990400000039</v>
      </c>
      <c r="E16" s="8">
        <f t="shared" si="1"/>
        <v>-4.9771855746535163</v>
      </c>
      <c r="F16" s="8"/>
      <c r="G16" s="8">
        <v>19181.44673</v>
      </c>
      <c r="H16" s="8">
        <v>22904.647859999997</v>
      </c>
      <c r="I16" s="8">
        <f t="shared" si="2"/>
        <v>-3723.2011299999976</v>
      </c>
      <c r="J16" s="8">
        <f t="shared" si="3"/>
        <v>-16.255221004738026</v>
      </c>
      <c r="K16" s="8"/>
      <c r="L16" s="8">
        <v>33535.510160000005</v>
      </c>
      <c r="M16" s="8">
        <v>39247.509570000002</v>
      </c>
      <c r="N16" s="8">
        <f t="shared" si="4"/>
        <v>-5711.9994099999967</v>
      </c>
      <c r="O16" s="8">
        <f t="shared" si="5"/>
        <v>-14.553788183202668</v>
      </c>
      <c r="P16" s="8"/>
      <c r="Q16" s="8">
        <v>106037.28711999999</v>
      </c>
      <c r="R16" s="8">
        <v>122972.68800999998</v>
      </c>
      <c r="S16" s="8">
        <f t="shared" si="6"/>
        <v>-16935.40088999999</v>
      </c>
      <c r="T16" s="8">
        <f t="shared" si="7"/>
        <v>-13.77167659262911</v>
      </c>
      <c r="U16" s="8"/>
      <c r="V16" s="8">
        <v>33636.902529999999</v>
      </c>
      <c r="W16" s="8">
        <v>22167.327369999999</v>
      </c>
      <c r="X16" s="8">
        <f t="shared" si="8"/>
        <v>11469.57516</v>
      </c>
      <c r="Y16" s="8">
        <f t="shared" si="9"/>
        <v>51.740902132939446</v>
      </c>
      <c r="Z16" s="8"/>
      <c r="AA16" s="8">
        <v>46638.878700000001</v>
      </c>
      <c r="AB16" s="8">
        <v>54103.314330000001</v>
      </c>
      <c r="AC16" s="8">
        <f t="shared" si="10"/>
        <v>-7464.4356299999999</v>
      </c>
      <c r="AD16" s="8">
        <f t="shared" si="11"/>
        <v>-13.79663283559878</v>
      </c>
      <c r="AE16" s="8"/>
      <c r="AF16" s="8">
        <v>28165.719349999999</v>
      </c>
      <c r="AG16" s="8">
        <v>34244.089639999998</v>
      </c>
      <c r="AH16" s="8">
        <f t="shared" si="12"/>
        <v>-6078.3702899999989</v>
      </c>
      <c r="AI16" s="8">
        <f t="shared" si="13"/>
        <v>-17.750129595794387</v>
      </c>
      <c r="AJ16" s="8"/>
      <c r="AK16" s="8">
        <v>16414.508099999999</v>
      </c>
      <c r="AL16" s="8">
        <v>21529.157699999996</v>
      </c>
      <c r="AM16" s="8">
        <f t="shared" si="14"/>
        <v>-5114.649599999997</v>
      </c>
      <c r="AN16" s="8">
        <f t="shared" si="15"/>
        <v>-23.75684953062515</v>
      </c>
      <c r="AO16" s="8"/>
      <c r="AP16" s="8">
        <v>33470.866409999995</v>
      </c>
      <c r="AQ16" s="8">
        <v>38730.795230000003</v>
      </c>
      <c r="AR16" s="8">
        <f t="shared" si="16"/>
        <v>-5259.9288200000083</v>
      </c>
      <c r="AS16" s="8">
        <f t="shared" si="17"/>
        <v>-13.580740567716992</v>
      </c>
      <c r="AT16" s="8"/>
      <c r="AU16" s="8">
        <v>30475.902140000002</v>
      </c>
      <c r="AV16" s="8">
        <v>37370.183229999995</v>
      </c>
      <c r="AW16" s="8">
        <f t="shared" si="18"/>
        <v>-6894.2810899999931</v>
      </c>
      <c r="AX16" s="8">
        <f t="shared" si="19"/>
        <v>-18.448614628320605</v>
      </c>
      <c r="AY16" s="8"/>
      <c r="AZ16" s="8">
        <f t="shared" si="20"/>
        <v>391723.68619000004</v>
      </c>
      <c r="BA16" s="8">
        <f t="shared" si="20"/>
        <v>439749.77692999993</v>
      </c>
      <c r="BB16" s="8">
        <f t="shared" si="21"/>
        <v>-48026.090739999898</v>
      </c>
      <c r="BC16" s="8">
        <f t="shared" si="22"/>
        <v>-10.921231404659647</v>
      </c>
    </row>
    <row r="17" spans="1:55" s="10" customFormat="1" ht="15" customHeight="1" x14ac:dyDescent="0.25">
      <c r="A17" s="11" t="s">
        <v>33</v>
      </c>
      <c r="B17" s="8">
        <v>177716.44861000002</v>
      </c>
      <c r="C17" s="8">
        <v>123638.26118</v>
      </c>
      <c r="D17" s="8">
        <f t="shared" si="0"/>
        <v>54078.18743000002</v>
      </c>
      <c r="E17" s="8">
        <f t="shared" si="1"/>
        <v>43.739039124199387</v>
      </c>
      <c r="F17" s="8"/>
      <c r="G17" s="8">
        <v>89907.12341</v>
      </c>
      <c r="H17" s="8">
        <v>84157.479259999993</v>
      </c>
      <c r="I17" s="8">
        <f t="shared" si="2"/>
        <v>5749.6441500000074</v>
      </c>
      <c r="J17" s="8">
        <f t="shared" si="3"/>
        <v>6.8320061396287688</v>
      </c>
      <c r="K17" s="8"/>
      <c r="L17" s="8">
        <v>125262.48697999999</v>
      </c>
      <c r="M17" s="8">
        <v>110071.57095000001</v>
      </c>
      <c r="N17" s="8">
        <f t="shared" si="4"/>
        <v>15190.916029999978</v>
      </c>
      <c r="O17" s="8">
        <f t="shared" si="5"/>
        <v>13.800944148330952</v>
      </c>
      <c r="P17" s="8"/>
      <c r="Q17" s="8">
        <v>441846.29223999998</v>
      </c>
      <c r="R17" s="8">
        <v>325568.28979000007</v>
      </c>
      <c r="S17" s="8">
        <f t="shared" si="6"/>
        <v>116278.00244999991</v>
      </c>
      <c r="T17" s="8">
        <f t="shared" si="7"/>
        <v>35.715395539596997</v>
      </c>
      <c r="U17" s="8"/>
      <c r="V17" s="8">
        <v>6487.2949099999996</v>
      </c>
      <c r="W17" s="8">
        <v>12164.57814</v>
      </c>
      <c r="X17" s="8">
        <f t="shared" si="8"/>
        <v>-5677.28323</v>
      </c>
      <c r="Y17" s="8">
        <f t="shared" si="9"/>
        <v>-46.670613355113026</v>
      </c>
      <c r="Z17" s="8"/>
      <c r="AA17" s="8">
        <v>139469.97905999998</v>
      </c>
      <c r="AB17" s="8">
        <v>148288.89104000002</v>
      </c>
      <c r="AC17" s="8">
        <f t="shared" si="10"/>
        <v>-8818.9119800000335</v>
      </c>
      <c r="AD17" s="8">
        <f t="shared" si="11"/>
        <v>-5.9471157401947163</v>
      </c>
      <c r="AE17" s="8"/>
      <c r="AF17" s="8">
        <v>124855.81631000001</v>
      </c>
      <c r="AG17" s="8">
        <v>91689.958299999998</v>
      </c>
      <c r="AH17" s="8">
        <f t="shared" si="12"/>
        <v>33165.858010000011</v>
      </c>
      <c r="AI17" s="8">
        <f t="shared" si="13"/>
        <v>36.171745112463434</v>
      </c>
      <c r="AJ17" s="8"/>
      <c r="AK17" s="8">
        <v>62413.556010000008</v>
      </c>
      <c r="AL17" s="8">
        <v>64174.510670000003</v>
      </c>
      <c r="AM17" s="8">
        <f t="shared" si="14"/>
        <v>-1760.9546599999958</v>
      </c>
      <c r="AN17" s="8">
        <f t="shared" si="15"/>
        <v>-2.7440094854095998</v>
      </c>
      <c r="AO17" s="8"/>
      <c r="AP17" s="8">
        <v>186165.99468</v>
      </c>
      <c r="AQ17" s="8">
        <v>142784.3676</v>
      </c>
      <c r="AR17" s="8">
        <f t="shared" si="16"/>
        <v>43381.627080000006</v>
      </c>
      <c r="AS17" s="8">
        <f t="shared" si="17"/>
        <v>30.382616675188473</v>
      </c>
      <c r="AT17" s="8"/>
      <c r="AU17" s="8">
        <v>169958.64167000001</v>
      </c>
      <c r="AV17" s="8">
        <v>143789.49494</v>
      </c>
      <c r="AW17" s="8">
        <f t="shared" si="18"/>
        <v>26169.146730000008</v>
      </c>
      <c r="AX17" s="8">
        <f t="shared" si="19"/>
        <v>18.199623512774547</v>
      </c>
      <c r="AY17" s="8"/>
      <c r="AZ17" s="8">
        <f t="shared" si="20"/>
        <v>1524083.6338799999</v>
      </c>
      <c r="BA17" s="8">
        <f t="shared" si="20"/>
        <v>1246327.4018700002</v>
      </c>
      <c r="BB17" s="8">
        <f t="shared" si="21"/>
        <v>277756.23200999969</v>
      </c>
      <c r="BC17" s="8">
        <f t="shared" si="22"/>
        <v>22.285976509322662</v>
      </c>
    </row>
    <row r="18" spans="1:55" s="10" customFormat="1" ht="15" customHeight="1" x14ac:dyDescent="0.25">
      <c r="A18" s="11" t="s">
        <v>34</v>
      </c>
      <c r="B18" s="8">
        <v>980.72699</v>
      </c>
      <c r="C18" s="8">
        <v>652.34668000000011</v>
      </c>
      <c r="D18" s="8">
        <f t="shared" si="0"/>
        <v>328.38030999999989</v>
      </c>
      <c r="E18" s="8">
        <f t="shared" si="1"/>
        <v>50.338312444542495</v>
      </c>
      <c r="F18" s="8"/>
      <c r="G18" s="8">
        <v>0</v>
      </c>
      <c r="H18" s="8">
        <v>0</v>
      </c>
      <c r="I18" s="8">
        <f t="shared" si="2"/>
        <v>0</v>
      </c>
      <c r="J18" s="8"/>
      <c r="K18" s="8"/>
      <c r="L18" s="8">
        <v>0</v>
      </c>
      <c r="M18" s="8">
        <v>0</v>
      </c>
      <c r="N18" s="8">
        <f t="shared" si="4"/>
        <v>0</v>
      </c>
      <c r="O18" s="8"/>
      <c r="P18" s="8"/>
      <c r="Q18" s="8">
        <v>11650.667949999999</v>
      </c>
      <c r="R18" s="8">
        <v>12529.24696</v>
      </c>
      <c r="S18" s="8">
        <f t="shared" si="6"/>
        <v>-878.57901000000129</v>
      </c>
      <c r="T18" s="8">
        <f t="shared" si="7"/>
        <v>-7.0122251784555871</v>
      </c>
      <c r="U18" s="8"/>
      <c r="V18" s="8">
        <v>0</v>
      </c>
      <c r="W18" s="8">
        <v>0</v>
      </c>
      <c r="X18" s="8">
        <f t="shared" si="8"/>
        <v>0</v>
      </c>
      <c r="Y18" s="8">
        <f>IFERROR(X18/W18*100,0)</f>
        <v>0</v>
      </c>
      <c r="Z18" s="8"/>
      <c r="AA18" s="8">
        <v>0</v>
      </c>
      <c r="AB18" s="8">
        <v>0</v>
      </c>
      <c r="AC18" s="8">
        <f t="shared" si="10"/>
        <v>0</v>
      </c>
      <c r="AD18" s="8"/>
      <c r="AE18" s="8"/>
      <c r="AF18" s="8">
        <v>0</v>
      </c>
      <c r="AG18" s="8">
        <v>0</v>
      </c>
      <c r="AH18" s="8">
        <f t="shared" si="12"/>
        <v>0</v>
      </c>
      <c r="AI18" s="8"/>
      <c r="AJ18" s="8"/>
      <c r="AK18" s="8">
        <v>0</v>
      </c>
      <c r="AL18" s="8">
        <v>0</v>
      </c>
      <c r="AM18" s="8">
        <f t="shared" si="14"/>
        <v>0</v>
      </c>
      <c r="AN18" s="8"/>
      <c r="AO18" s="8"/>
      <c r="AP18" s="8">
        <v>0</v>
      </c>
      <c r="AQ18" s="8">
        <v>0</v>
      </c>
      <c r="AR18" s="8">
        <f t="shared" si="16"/>
        <v>0</v>
      </c>
      <c r="AS18" s="8"/>
      <c r="AT18" s="8"/>
      <c r="AU18" s="8">
        <v>4409.8037400000003</v>
      </c>
      <c r="AV18" s="8">
        <v>6172.2544900000003</v>
      </c>
      <c r="AW18" s="8">
        <f t="shared" si="18"/>
        <v>-1762.45075</v>
      </c>
      <c r="AX18" s="8">
        <f t="shared" si="19"/>
        <v>-28.554408326089614</v>
      </c>
      <c r="AY18" s="8"/>
      <c r="AZ18" s="8">
        <f t="shared" si="20"/>
        <v>17041.198679999998</v>
      </c>
      <c r="BA18" s="8">
        <f t="shared" si="20"/>
        <v>19353.848130000002</v>
      </c>
      <c r="BB18" s="8">
        <f t="shared" si="21"/>
        <v>-2312.6494500000044</v>
      </c>
      <c r="BC18" s="8">
        <f t="shared" si="22"/>
        <v>-11.949300389596495</v>
      </c>
    </row>
    <row r="19" spans="1:55" s="10" customFormat="1" ht="15" customHeight="1" x14ac:dyDescent="0.25">
      <c r="A19" s="11" t="s">
        <v>35</v>
      </c>
      <c r="B19" s="8">
        <v>6133.4896199999994</v>
      </c>
      <c r="C19" s="8">
        <v>19800.28167</v>
      </c>
      <c r="D19" s="8">
        <f t="shared" si="0"/>
        <v>-13666.79205</v>
      </c>
      <c r="E19" s="8">
        <f t="shared" si="1"/>
        <v>-69.023220365127258</v>
      </c>
      <c r="F19" s="8"/>
      <c r="G19" s="8">
        <v>0</v>
      </c>
      <c r="H19" s="8">
        <v>0</v>
      </c>
      <c r="I19" s="8">
        <f t="shared" si="2"/>
        <v>0</v>
      </c>
      <c r="J19" s="8"/>
      <c r="K19" s="8"/>
      <c r="L19" s="8">
        <v>-20315.497079999997</v>
      </c>
      <c r="M19" s="8">
        <v>15241.916590000001</v>
      </c>
      <c r="N19" s="8">
        <f t="shared" si="4"/>
        <v>-35557.413669999994</v>
      </c>
      <c r="O19" s="8">
        <f t="shared" si="5"/>
        <v>-233.28702437151964</v>
      </c>
      <c r="P19" s="8"/>
      <c r="Q19" s="8">
        <v>44330.322540000008</v>
      </c>
      <c r="R19" s="8">
        <v>90432.348230000003</v>
      </c>
      <c r="S19" s="8">
        <f t="shared" si="6"/>
        <v>-46102.025689999995</v>
      </c>
      <c r="T19" s="8">
        <f t="shared" si="7"/>
        <v>-50.97957378342867</v>
      </c>
      <c r="U19" s="8"/>
      <c r="V19" s="8">
        <v>5725.8672700000006</v>
      </c>
      <c r="W19" s="8">
        <v>5445.7311499999996</v>
      </c>
      <c r="X19" s="8">
        <f t="shared" si="8"/>
        <v>280.13612000000103</v>
      </c>
      <c r="Y19" s="8">
        <f t="shared" si="9"/>
        <v>5.144141572247853</v>
      </c>
      <c r="Z19" s="8"/>
      <c r="AA19" s="8">
        <v>22.968969999999999</v>
      </c>
      <c r="AB19" s="8">
        <v>17796.793819999999</v>
      </c>
      <c r="AC19" s="8">
        <f t="shared" si="10"/>
        <v>-17773.824849999997</v>
      </c>
      <c r="AD19" s="8">
        <f t="shared" si="11"/>
        <v>-99.87093759565731</v>
      </c>
      <c r="AE19" s="8"/>
      <c r="AF19" s="8">
        <v>0</v>
      </c>
      <c r="AG19" s="8">
        <v>0</v>
      </c>
      <c r="AH19" s="8">
        <f t="shared" si="12"/>
        <v>0</v>
      </c>
      <c r="AI19" s="8"/>
      <c r="AJ19" s="8"/>
      <c r="AK19" s="8">
        <v>60.617150000000002</v>
      </c>
      <c r="AL19" s="8">
        <v>5081.5307199999997</v>
      </c>
      <c r="AM19" s="8">
        <f t="shared" si="14"/>
        <v>-5020.9135699999997</v>
      </c>
      <c r="AN19" s="8">
        <f t="shared" si="15"/>
        <v>-98.807108461207932</v>
      </c>
      <c r="AO19" s="8"/>
      <c r="AP19" s="8">
        <v>0</v>
      </c>
      <c r="AQ19" s="8">
        <v>0</v>
      </c>
      <c r="AR19" s="8">
        <f t="shared" si="16"/>
        <v>0</v>
      </c>
      <c r="AS19" s="8"/>
      <c r="AT19" s="8"/>
      <c r="AU19" s="8">
        <v>0</v>
      </c>
      <c r="AV19" s="8">
        <v>0</v>
      </c>
      <c r="AW19" s="8">
        <f t="shared" si="18"/>
        <v>0</v>
      </c>
      <c r="AX19" s="8"/>
      <c r="AY19" s="8"/>
      <c r="AZ19" s="8">
        <f t="shared" si="20"/>
        <v>35957.76847000001</v>
      </c>
      <c r="BA19" s="8">
        <f t="shared" si="20"/>
        <v>153798.60218000002</v>
      </c>
      <c r="BB19" s="8">
        <f t="shared" si="21"/>
        <v>-117840.83371000001</v>
      </c>
      <c r="BC19" s="8">
        <f t="shared" si="22"/>
        <v>-76.620224137072185</v>
      </c>
    </row>
    <row r="20" spans="1:55" s="10" customFormat="1" ht="15" customHeight="1" x14ac:dyDescent="0.25">
      <c r="A20" s="11" t="s">
        <v>36</v>
      </c>
      <c r="B20" s="8">
        <f>B14-B15-B16-B17-B18-B19</f>
        <v>2082906.1488300001</v>
      </c>
      <c r="C20" s="8">
        <f>C14-C15-C16-C17-C18-C19</f>
        <v>1539078.9107100004</v>
      </c>
      <c r="D20" s="8">
        <f t="shared" si="0"/>
        <v>543827.23811999965</v>
      </c>
      <c r="E20" s="8">
        <f t="shared" si="1"/>
        <v>35.334590990472599</v>
      </c>
      <c r="F20" s="8"/>
      <c r="G20" s="8">
        <f>G14-G15-G16-G17-G18-G19</f>
        <v>864291.77408999996</v>
      </c>
      <c r="H20" s="8">
        <f>H14-H15-H16-H17-H18-H19</f>
        <v>765182.97320999997</v>
      </c>
      <c r="I20" s="8">
        <f t="shared" si="2"/>
        <v>99108.800879999995</v>
      </c>
      <c r="J20" s="8">
        <f t="shared" si="3"/>
        <v>12.952300867886688</v>
      </c>
      <c r="K20" s="8"/>
      <c r="L20" s="8">
        <f>L14-L15-L16-L17-L18-L19</f>
        <v>1599639.7618499999</v>
      </c>
      <c r="M20" s="8">
        <f>M14-M15-M16-M17-M18-M19</f>
        <v>1392498.7686299998</v>
      </c>
      <c r="N20" s="8">
        <f t="shared" si="4"/>
        <v>207140.99322000006</v>
      </c>
      <c r="O20" s="8">
        <f t="shared" si="5"/>
        <v>14.875488430326891</v>
      </c>
      <c r="P20" s="8"/>
      <c r="Q20" s="8">
        <f>Q14-Q15-Q16-Q17-Q18-Q19</f>
        <v>4835958.7077099998</v>
      </c>
      <c r="R20" s="8">
        <f>R14-R15-R16-R17-R18-R19</f>
        <v>3654164.8740699994</v>
      </c>
      <c r="S20" s="8">
        <f t="shared" si="6"/>
        <v>1181793.8336400003</v>
      </c>
      <c r="T20" s="8">
        <f t="shared" si="7"/>
        <v>32.341010172420638</v>
      </c>
      <c r="U20" s="8"/>
      <c r="V20" s="8">
        <f>V14-V15-V16-V17-V18-V19</f>
        <v>304009.68226000003</v>
      </c>
      <c r="W20" s="8">
        <f>W14-W15-W16-W17-W18-W19</f>
        <v>246483.51714000001</v>
      </c>
      <c r="X20" s="8">
        <f t="shared" si="8"/>
        <v>57526.16512000002</v>
      </c>
      <c r="Y20" s="8">
        <f t="shared" si="9"/>
        <v>23.338747266952449</v>
      </c>
      <c r="Z20" s="8"/>
      <c r="AA20" s="8">
        <f>AA14-AA15-AA16-AA17-AA18-AA19</f>
        <v>1983146.4060299997</v>
      </c>
      <c r="AB20" s="8">
        <f>AB14-AB15-AB16-AB17-AB18-AB19</f>
        <v>1756589.7409800005</v>
      </c>
      <c r="AC20" s="8">
        <f t="shared" si="10"/>
        <v>226556.66504999925</v>
      </c>
      <c r="AD20" s="8">
        <f t="shared" si="11"/>
        <v>12.897528646820138</v>
      </c>
      <c r="AE20" s="8"/>
      <c r="AF20" s="8">
        <f>AF14-AF15-AF16-AF17-AF18-AF19</f>
        <v>1317852.1892300001</v>
      </c>
      <c r="AG20" s="8">
        <f>AG14-AG15-AG16-AG17-AG18-AG19</f>
        <v>1059308.87353</v>
      </c>
      <c r="AH20" s="8">
        <f t="shared" si="12"/>
        <v>258543.31570000015</v>
      </c>
      <c r="AI20" s="8">
        <f t="shared" si="13"/>
        <v>24.406792217121755</v>
      </c>
      <c r="AJ20" s="8"/>
      <c r="AK20" s="8">
        <f>AK14-AK15-AK16-AK17-AK18-AK19</f>
        <v>752684.70319999999</v>
      </c>
      <c r="AL20" s="8">
        <f>AL14-AL15-AL16-AL17-AL18-AL19</f>
        <v>702417.36083999998</v>
      </c>
      <c r="AM20" s="8">
        <f t="shared" si="14"/>
        <v>50267.34236000001</v>
      </c>
      <c r="AN20" s="8">
        <f t="shared" si="15"/>
        <v>7.1563354157258852</v>
      </c>
      <c r="AO20" s="8"/>
      <c r="AP20" s="8">
        <f>AP14-AP15-AP16-AP17-AP18-AP19</f>
        <v>1887864.7808399999</v>
      </c>
      <c r="AQ20" s="8">
        <f>AQ14-AQ15-AQ16-AQ17-AQ18-AQ19</f>
        <v>1337652.9975899998</v>
      </c>
      <c r="AR20" s="8">
        <f t="shared" si="16"/>
        <v>550211.78325000009</v>
      </c>
      <c r="AS20" s="8">
        <f t="shared" si="17"/>
        <v>41.132624398203156</v>
      </c>
      <c r="AT20" s="8"/>
      <c r="AU20" s="8">
        <f>AU14-AU15-AU16-AU17-AU18-AU19</f>
        <v>1517370.9262200003</v>
      </c>
      <c r="AV20" s="8">
        <f>AV14-AV15-AV16-AV17-AV18-AV19</f>
        <v>1408696.0096799999</v>
      </c>
      <c r="AW20" s="8">
        <f t="shared" si="18"/>
        <v>108674.91654000035</v>
      </c>
      <c r="AX20" s="8">
        <f t="shared" si="19"/>
        <v>7.7145754508587698</v>
      </c>
      <c r="AY20" s="8"/>
      <c r="AZ20" s="8">
        <f>AZ14-AZ15-AZ16-AZ17-AZ18-AZ19</f>
        <v>17145725.080259997</v>
      </c>
      <c r="BA20" s="8">
        <f>BA14-BA15-BA16-BA17-BA18-BA19</f>
        <v>13862074.026380001</v>
      </c>
      <c r="BB20" s="8">
        <f t="shared" si="21"/>
        <v>3283651.0538799968</v>
      </c>
      <c r="BC20" s="8">
        <f t="shared" si="22"/>
        <v>23.688021342485236</v>
      </c>
    </row>
    <row r="21" spans="1:55" s="10" customFormat="1" ht="15" customHeight="1" x14ac:dyDescent="0.25">
      <c r="A21" s="11" t="s">
        <v>37</v>
      </c>
      <c r="B21" s="8">
        <v>56914.496340000005</v>
      </c>
      <c r="C21" s="8">
        <v>51384.543270000002</v>
      </c>
      <c r="D21" s="8">
        <f t="shared" si="0"/>
        <v>5529.9530700000032</v>
      </c>
      <c r="E21" s="8">
        <f t="shared" si="1"/>
        <v>10.761899820618963</v>
      </c>
      <c r="F21" s="8"/>
      <c r="G21" s="8">
        <v>26219.121749999998</v>
      </c>
      <c r="H21" s="8">
        <v>23327.236209999999</v>
      </c>
      <c r="I21" s="8">
        <f t="shared" si="2"/>
        <v>2891.8855399999993</v>
      </c>
      <c r="J21" s="8">
        <f t="shared" si="3"/>
        <v>12.397034582092052</v>
      </c>
      <c r="K21" s="8"/>
      <c r="L21" s="8">
        <v>63211.302259999989</v>
      </c>
      <c r="M21" s="8">
        <v>49132.336820000004</v>
      </c>
      <c r="N21" s="8">
        <f t="shared" si="4"/>
        <v>14078.965439999985</v>
      </c>
      <c r="O21" s="8">
        <f t="shared" si="5"/>
        <v>28.655191979936411</v>
      </c>
      <c r="P21" s="8"/>
      <c r="Q21" s="8">
        <v>56811.513100000004</v>
      </c>
      <c r="R21" s="8">
        <v>53780.237630000003</v>
      </c>
      <c r="S21" s="8">
        <f t="shared" si="6"/>
        <v>3031.2754700000005</v>
      </c>
      <c r="T21" s="8">
        <f t="shared" si="7"/>
        <v>5.636411446997915</v>
      </c>
      <c r="U21" s="8"/>
      <c r="V21" s="8">
        <v>5266.3923599999998</v>
      </c>
      <c r="W21" s="8">
        <v>4409.4508900000001</v>
      </c>
      <c r="X21" s="8">
        <f t="shared" si="8"/>
        <v>856.94146999999975</v>
      </c>
      <c r="Y21" s="8">
        <f t="shared" si="9"/>
        <v>19.434199209326035</v>
      </c>
      <c r="Z21" s="8"/>
      <c r="AA21" s="8">
        <v>48242.019230000005</v>
      </c>
      <c r="AB21" s="8">
        <v>40493.14832</v>
      </c>
      <c r="AC21" s="8">
        <f t="shared" si="10"/>
        <v>7748.8709100000051</v>
      </c>
      <c r="AD21" s="8">
        <f t="shared" si="11"/>
        <v>19.136252011732942</v>
      </c>
      <c r="AE21" s="8"/>
      <c r="AF21" s="8">
        <v>29321.80632</v>
      </c>
      <c r="AG21" s="8">
        <v>33557.947839999993</v>
      </c>
      <c r="AH21" s="8">
        <f t="shared" si="12"/>
        <v>-4236.1415199999938</v>
      </c>
      <c r="AI21" s="8">
        <f t="shared" si="13"/>
        <v>-12.623362847446378</v>
      </c>
      <c r="AJ21" s="8"/>
      <c r="AK21" s="8">
        <v>38858.384409999999</v>
      </c>
      <c r="AL21" s="8">
        <v>32807.60426</v>
      </c>
      <c r="AM21" s="8">
        <f t="shared" si="14"/>
        <v>6050.7801499999987</v>
      </c>
      <c r="AN21" s="8">
        <f t="shared" si="15"/>
        <v>18.443224631849418</v>
      </c>
      <c r="AO21" s="8"/>
      <c r="AP21" s="8">
        <v>78486.879549999998</v>
      </c>
      <c r="AQ21" s="8">
        <v>46346.289779999999</v>
      </c>
      <c r="AR21" s="8">
        <f t="shared" si="16"/>
        <v>32140.589769999999</v>
      </c>
      <c r="AS21" s="8">
        <f t="shared" si="17"/>
        <v>69.348786974248284</v>
      </c>
      <c r="AT21" s="8"/>
      <c r="AU21" s="8">
        <v>12542.995289999999</v>
      </c>
      <c r="AV21" s="8">
        <v>14956.72752</v>
      </c>
      <c r="AW21" s="8">
        <f t="shared" si="18"/>
        <v>-2413.7322300000014</v>
      </c>
      <c r="AX21" s="8">
        <f t="shared" si="19"/>
        <v>-16.138103918603722</v>
      </c>
      <c r="AY21" s="8"/>
      <c r="AZ21" s="8">
        <f>B21+G21+L21+Q21+V21+AA21+AF21+AK21+AP21+AU21</f>
        <v>415874.91061000002</v>
      </c>
      <c r="BA21" s="8">
        <f>C21+H21+M21+R21+W21+AB21+AG21+AL21+AQ21+AV21</f>
        <v>350195.52253999998</v>
      </c>
      <c r="BB21" s="8">
        <f t="shared" si="21"/>
        <v>65679.388070000045</v>
      </c>
      <c r="BC21" s="8">
        <f t="shared" si="22"/>
        <v>18.755062198860074</v>
      </c>
    </row>
    <row r="22" spans="1:55" s="10" customFormat="1" ht="15" customHeight="1" x14ac:dyDescent="0.25">
      <c r="A22" s="11" t="s">
        <v>38</v>
      </c>
      <c r="B22" s="8">
        <f>B20+B21</f>
        <v>2139820.6451699999</v>
      </c>
      <c r="C22" s="8">
        <f>C20+C21</f>
        <v>1590463.4539800005</v>
      </c>
      <c r="D22" s="8">
        <f t="shared" si="0"/>
        <v>549357.19118999946</v>
      </c>
      <c r="E22" s="8">
        <f t="shared" si="1"/>
        <v>34.540698801678182</v>
      </c>
      <c r="F22" s="8"/>
      <c r="G22" s="8">
        <f>G20+G21</f>
        <v>890510.89584000001</v>
      </c>
      <c r="H22" s="8">
        <f>H20+H21</f>
        <v>788510.20941999997</v>
      </c>
      <c r="I22" s="8">
        <f t="shared" si="2"/>
        <v>102000.68642000004</v>
      </c>
      <c r="J22" s="8">
        <f t="shared" si="3"/>
        <v>12.935873905174686</v>
      </c>
      <c r="K22" s="8"/>
      <c r="L22" s="8">
        <f>L20+L21</f>
        <v>1662851.0641099999</v>
      </c>
      <c r="M22" s="8">
        <f>M20+M21</f>
        <v>1441631.1054499999</v>
      </c>
      <c r="N22" s="8">
        <f t="shared" si="4"/>
        <v>221219.95866</v>
      </c>
      <c r="O22" s="8">
        <f t="shared" si="5"/>
        <v>15.34511553085191</v>
      </c>
      <c r="P22" s="8"/>
      <c r="Q22" s="8">
        <f>Q20+Q21</f>
        <v>4892770.2208099999</v>
      </c>
      <c r="R22" s="8">
        <f>R20+R21</f>
        <v>3707945.1116999993</v>
      </c>
      <c r="S22" s="8">
        <f t="shared" si="6"/>
        <v>1184825.1091100005</v>
      </c>
      <c r="T22" s="8">
        <f t="shared" si="7"/>
        <v>31.953685219649547</v>
      </c>
      <c r="U22" s="8"/>
      <c r="V22" s="8">
        <f>V20+V21</f>
        <v>309276.07462000003</v>
      </c>
      <c r="W22" s="8">
        <f>W20+W21</f>
        <v>250892.96803000002</v>
      </c>
      <c r="X22" s="8">
        <f t="shared" si="8"/>
        <v>58383.10659000001</v>
      </c>
      <c r="Y22" s="8">
        <f t="shared" si="9"/>
        <v>23.270124726261347</v>
      </c>
      <c r="Z22" s="8"/>
      <c r="AA22" s="8">
        <f>AA20+AA21</f>
        <v>2031388.4252599997</v>
      </c>
      <c r="AB22" s="8">
        <f>AB20+AB21</f>
        <v>1797082.8893000004</v>
      </c>
      <c r="AC22" s="8">
        <f t="shared" si="10"/>
        <v>234305.53595999931</v>
      </c>
      <c r="AD22" s="8">
        <f t="shared" si="11"/>
        <v>13.038103993704265</v>
      </c>
      <c r="AE22" s="8"/>
      <c r="AF22" s="8">
        <f>AF20+AF21</f>
        <v>1347173.9955500001</v>
      </c>
      <c r="AG22" s="8">
        <f>AG20+AG21</f>
        <v>1092866.82137</v>
      </c>
      <c r="AH22" s="8">
        <f t="shared" si="12"/>
        <v>254307.17418000009</v>
      </c>
      <c r="AI22" s="8">
        <f t="shared" si="13"/>
        <v>23.269731426305427</v>
      </c>
      <c r="AJ22" s="8"/>
      <c r="AK22" s="8">
        <f>AK20+AK21</f>
        <v>791543.08761000005</v>
      </c>
      <c r="AL22" s="8">
        <f>AL20+AL21</f>
        <v>735224.96510000003</v>
      </c>
      <c r="AM22" s="8">
        <f t="shared" si="14"/>
        <v>56318.122510000016</v>
      </c>
      <c r="AN22" s="8">
        <f t="shared" si="15"/>
        <v>7.659985063529505</v>
      </c>
      <c r="AO22" s="8"/>
      <c r="AP22" s="8">
        <f>AP20+AP21</f>
        <v>1966351.6603899999</v>
      </c>
      <c r="AQ22" s="8">
        <f>AQ20+AQ21</f>
        <v>1383999.2873699998</v>
      </c>
      <c r="AR22" s="8">
        <f t="shared" si="16"/>
        <v>582352.37302000006</v>
      </c>
      <c r="AS22" s="8">
        <f t="shared" si="17"/>
        <v>42.077505265673835</v>
      </c>
      <c r="AT22" s="8"/>
      <c r="AU22" s="8">
        <f>AU20+AU21</f>
        <v>1529913.9215100002</v>
      </c>
      <c r="AV22" s="8">
        <f>AV20+AV21</f>
        <v>1423652.7371999999</v>
      </c>
      <c r="AW22" s="8">
        <f t="shared" si="18"/>
        <v>106261.18431000039</v>
      </c>
      <c r="AX22" s="8">
        <f t="shared" si="19"/>
        <v>7.4639820184655354</v>
      </c>
      <c r="AY22" s="8"/>
      <c r="AZ22" s="8">
        <f>AZ20+AZ21</f>
        <v>17561599.990869999</v>
      </c>
      <c r="BA22" s="8">
        <f>BA20+BA21</f>
        <v>14212269.54892</v>
      </c>
      <c r="BB22" s="8">
        <f t="shared" si="21"/>
        <v>3349330.441949999</v>
      </c>
      <c r="BC22" s="8">
        <f t="shared" si="22"/>
        <v>23.566471424013464</v>
      </c>
    </row>
    <row r="23" spans="1:55" s="10" customFormat="1" ht="15" customHeight="1" x14ac:dyDescent="0.25">
      <c r="A23" s="11" t="s">
        <v>39</v>
      </c>
      <c r="B23" s="8">
        <v>1826559.0049899998</v>
      </c>
      <c r="C23" s="8">
        <v>1436859.7420000001</v>
      </c>
      <c r="D23" s="8">
        <f t="shared" si="0"/>
        <v>389699.26298999973</v>
      </c>
      <c r="E23" s="8">
        <f t="shared" si="1"/>
        <v>27.121593820115514</v>
      </c>
      <c r="F23" s="8"/>
      <c r="G23" s="8">
        <v>695764.01202000002</v>
      </c>
      <c r="H23" s="8">
        <v>692974.13040999998</v>
      </c>
      <c r="I23" s="8">
        <f t="shared" si="2"/>
        <v>2789.8816100000404</v>
      </c>
      <c r="J23" s="8">
        <f t="shared" si="3"/>
        <v>0.4025953477295609</v>
      </c>
      <c r="K23" s="8"/>
      <c r="L23" s="8">
        <v>1407410.5876999998</v>
      </c>
      <c r="M23" s="8">
        <v>1312957.9023500001</v>
      </c>
      <c r="N23" s="8">
        <f t="shared" si="4"/>
        <v>94452.685349999694</v>
      </c>
      <c r="O23" s="8">
        <f t="shared" si="5"/>
        <v>7.1938852861118692</v>
      </c>
      <c r="P23" s="8"/>
      <c r="Q23" s="8">
        <v>4365757.6807999993</v>
      </c>
      <c r="R23" s="8">
        <v>3881940.92918</v>
      </c>
      <c r="S23" s="8">
        <f t="shared" si="6"/>
        <v>483816.7516199993</v>
      </c>
      <c r="T23" s="8">
        <f t="shared" si="7"/>
        <v>12.463269288391725</v>
      </c>
      <c r="U23" s="8"/>
      <c r="V23" s="8">
        <v>236244.10268000001</v>
      </c>
      <c r="W23" s="8">
        <v>196923.70103</v>
      </c>
      <c r="X23" s="8">
        <f t="shared" si="8"/>
        <v>39320.401650000014</v>
      </c>
      <c r="Y23" s="8">
        <f t="shared" si="9"/>
        <v>19.967328180577827</v>
      </c>
      <c r="Z23" s="8"/>
      <c r="AA23" s="8">
        <v>1686837.3504599999</v>
      </c>
      <c r="AB23" s="8">
        <v>1676090.6378899999</v>
      </c>
      <c r="AC23" s="8">
        <f t="shared" si="10"/>
        <v>10746.712569999974</v>
      </c>
      <c r="AD23" s="8">
        <f t="shared" si="11"/>
        <v>0.6411772923884842</v>
      </c>
      <c r="AE23" s="8"/>
      <c r="AF23" s="8">
        <v>1129489.6410699999</v>
      </c>
      <c r="AG23" s="8">
        <v>968950.65287999995</v>
      </c>
      <c r="AH23" s="8">
        <f t="shared" si="12"/>
        <v>160538.98818999995</v>
      </c>
      <c r="AI23" s="8">
        <f t="shared" si="13"/>
        <v>16.568334797322436</v>
      </c>
      <c r="AJ23" s="8"/>
      <c r="AK23" s="8">
        <v>638242.25002000004</v>
      </c>
      <c r="AL23" s="8">
        <v>659675.29746999999</v>
      </c>
      <c r="AM23" s="8">
        <f t="shared" si="14"/>
        <v>-21433.047449999955</v>
      </c>
      <c r="AN23" s="8">
        <f t="shared" si="15"/>
        <v>-3.2490298685126469</v>
      </c>
      <c r="AO23" s="8"/>
      <c r="AP23" s="8">
        <v>1638468.5050700002</v>
      </c>
      <c r="AQ23" s="8">
        <v>1382153.122</v>
      </c>
      <c r="AR23" s="8">
        <f t="shared" si="16"/>
        <v>256315.38307000021</v>
      </c>
      <c r="AS23" s="8">
        <f t="shared" si="17"/>
        <v>18.544644510812763</v>
      </c>
      <c r="AT23" s="8"/>
      <c r="AU23" s="8">
        <v>1279736.0708900001</v>
      </c>
      <c r="AV23" s="8">
        <v>1362001.3456899999</v>
      </c>
      <c r="AW23" s="8">
        <f t="shared" si="18"/>
        <v>-82265.274799999781</v>
      </c>
      <c r="AX23" s="8">
        <f t="shared" si="19"/>
        <v>-6.0400288927999251</v>
      </c>
      <c r="AY23" s="8"/>
      <c r="AZ23" s="8">
        <f>B23+G23+L23+Q23+V23+AA23+AF23+AK23+AP23+AU23</f>
        <v>14904509.205699999</v>
      </c>
      <c r="BA23" s="8">
        <f>C23+H23+M23+R23+W23+AB23+AG23+AL23+AQ23+AV23</f>
        <v>13570527.460900001</v>
      </c>
      <c r="BB23" s="8">
        <f t="shared" si="21"/>
        <v>1333981.7447999977</v>
      </c>
      <c r="BC23" s="8">
        <f t="shared" si="22"/>
        <v>9.8299918602539531</v>
      </c>
    </row>
    <row r="24" spans="1:55" s="13" customFormat="1" ht="15" customHeight="1" x14ac:dyDescent="0.25">
      <c r="A24" s="12" t="s">
        <v>40</v>
      </c>
      <c r="B24" s="8">
        <f>ROUND((B23/B22*100),0)</f>
        <v>85</v>
      </c>
      <c r="C24" s="8">
        <f>ROUND((C23/C22*100),0)</f>
        <v>90</v>
      </c>
      <c r="D24" s="18" t="s">
        <v>41</v>
      </c>
      <c r="E24" s="8">
        <f>B24-C24</f>
        <v>-5</v>
      </c>
      <c r="F24" s="8"/>
      <c r="G24" s="8">
        <f>ROUND((G23/G22*100),0)</f>
        <v>78</v>
      </c>
      <c r="H24" s="8">
        <f>ROUND((H23/H22*100),0)</f>
        <v>88</v>
      </c>
      <c r="I24" s="18" t="s">
        <v>41</v>
      </c>
      <c r="J24" s="8">
        <f>G24-H24</f>
        <v>-10</v>
      </c>
      <c r="K24" s="8"/>
      <c r="L24" s="8">
        <f>ROUND((L23/L22*100),0)</f>
        <v>85</v>
      </c>
      <c r="M24" s="8">
        <f>ROUND((M23/M22*100),0)</f>
        <v>91</v>
      </c>
      <c r="N24" s="18" t="s">
        <v>41</v>
      </c>
      <c r="O24" s="8">
        <f>L24-M24</f>
        <v>-6</v>
      </c>
      <c r="P24" s="8"/>
      <c r="Q24" s="8">
        <f>ROUND((Q23/Q22*100),0)</f>
        <v>89</v>
      </c>
      <c r="R24" s="8">
        <f>ROUND((R23/R22*100),0)</f>
        <v>105</v>
      </c>
      <c r="S24" s="18" t="s">
        <v>41</v>
      </c>
      <c r="T24" s="8">
        <f>Q24-R24</f>
        <v>-16</v>
      </c>
      <c r="U24" s="8"/>
      <c r="V24" s="8">
        <f>ROUND((V23/V22*100),0)</f>
        <v>76</v>
      </c>
      <c r="W24" s="8">
        <f>ROUND((W23/W22*100),0)</f>
        <v>78</v>
      </c>
      <c r="X24" s="18" t="s">
        <v>41</v>
      </c>
      <c r="Y24" s="8">
        <f>V24-W24</f>
        <v>-2</v>
      </c>
      <c r="Z24" s="8"/>
      <c r="AA24" s="8">
        <f>ROUND((AA23/AA22*100),0)</f>
        <v>83</v>
      </c>
      <c r="AB24" s="8">
        <f>ROUND((AB23/AB22*100),0)</f>
        <v>93</v>
      </c>
      <c r="AC24" s="18" t="s">
        <v>41</v>
      </c>
      <c r="AD24" s="8">
        <f>AA24-AB24</f>
        <v>-10</v>
      </c>
      <c r="AE24" s="8"/>
      <c r="AF24" s="8">
        <f>ROUND((AF23/AF22*100),0)</f>
        <v>84</v>
      </c>
      <c r="AG24" s="8">
        <f>ROUND((AG23/AG22*100),0)</f>
        <v>89</v>
      </c>
      <c r="AH24" s="18" t="s">
        <v>41</v>
      </c>
      <c r="AI24" s="8">
        <f>AF24-AG24</f>
        <v>-5</v>
      </c>
      <c r="AJ24" s="8"/>
      <c r="AK24" s="8">
        <f>ROUND((AK23/AK22*100),0)</f>
        <v>81</v>
      </c>
      <c r="AL24" s="8">
        <f>ROUND((AL23/AL22*100),0)</f>
        <v>90</v>
      </c>
      <c r="AM24" s="18" t="s">
        <v>41</v>
      </c>
      <c r="AN24" s="8">
        <f>AK24-AL24</f>
        <v>-9</v>
      </c>
      <c r="AO24" s="8"/>
      <c r="AP24" s="8">
        <f>ROUND((AP23/AP22*100),0)</f>
        <v>83</v>
      </c>
      <c r="AQ24" s="8">
        <f>ROUND((AQ23/AQ22*100),0)</f>
        <v>100</v>
      </c>
      <c r="AR24" s="18" t="s">
        <v>41</v>
      </c>
      <c r="AS24" s="8">
        <f>AP24-AQ24</f>
        <v>-17</v>
      </c>
      <c r="AT24" s="8"/>
      <c r="AU24" s="8">
        <f>ROUND((AU23/AU22*100),0)</f>
        <v>84</v>
      </c>
      <c r="AV24" s="8">
        <f>ROUND((AV23/AV22*100),0)</f>
        <v>96</v>
      </c>
      <c r="AW24" s="18" t="s">
        <v>41</v>
      </c>
      <c r="AX24" s="8">
        <f>AU24-AV24</f>
        <v>-12</v>
      </c>
      <c r="AY24" s="8"/>
      <c r="AZ24" s="8">
        <v>84</v>
      </c>
      <c r="BA24" s="8">
        <v>84</v>
      </c>
      <c r="BB24" s="18" t="s">
        <v>41</v>
      </c>
      <c r="BC24" s="8">
        <f>AZ24-BA24</f>
        <v>0</v>
      </c>
    </row>
    <row r="25" spans="1:55" s="10" customFormat="1" ht="15" customHeight="1" x14ac:dyDescent="0.25">
      <c r="A25" s="11" t="s">
        <v>42</v>
      </c>
      <c r="B25" s="8">
        <v>190504.52646000002</v>
      </c>
      <c r="C25" s="8">
        <v>201326.50002000001</v>
      </c>
      <c r="D25" s="8">
        <f>B25-C25</f>
        <v>-10821.973559999984</v>
      </c>
      <c r="E25" s="8">
        <f>D25/C25*100</f>
        <v>-5.3753348709310078</v>
      </c>
      <c r="F25" s="8"/>
      <c r="G25" s="8">
        <v>97487.577540000013</v>
      </c>
      <c r="H25" s="8">
        <v>70748.878750000003</v>
      </c>
      <c r="I25" s="8">
        <f>G25-H25</f>
        <v>26738.698790000009</v>
      </c>
      <c r="J25" s="8">
        <f>I25/H25*100</f>
        <v>37.793812795937789</v>
      </c>
      <c r="K25" s="8"/>
      <c r="L25" s="8">
        <v>213528.47235999999</v>
      </c>
      <c r="M25" s="8">
        <v>172695.18669</v>
      </c>
      <c r="N25" s="8">
        <f>L25-M25</f>
        <v>40833.285669999983</v>
      </c>
      <c r="O25" s="8">
        <f>N25/M25*100</f>
        <v>23.644715554984518</v>
      </c>
      <c r="P25" s="8"/>
      <c r="Q25" s="8">
        <v>250684.64506000001</v>
      </c>
      <c r="R25" s="8">
        <v>242448.96454999998</v>
      </c>
      <c r="S25" s="8">
        <f>Q25-R25</f>
        <v>8235.6805100000347</v>
      </c>
      <c r="T25" s="8">
        <f>S25/R25*100</f>
        <v>3.3968718015710886</v>
      </c>
      <c r="U25" s="8"/>
      <c r="V25" s="8">
        <v>47256.73128</v>
      </c>
      <c r="W25" s="8">
        <v>46541.96944999999</v>
      </c>
      <c r="X25" s="8">
        <f>V25-W25</f>
        <v>714.76183000001038</v>
      </c>
      <c r="Y25" s="8">
        <f>X25/W25*100</f>
        <v>1.5357361075316733</v>
      </c>
      <c r="Z25" s="8"/>
      <c r="AA25" s="8">
        <v>227120.82972000001</v>
      </c>
      <c r="AB25" s="8">
        <v>121567.40914</v>
      </c>
      <c r="AC25" s="8">
        <f>AA25-AB25</f>
        <v>105553.42058000001</v>
      </c>
      <c r="AD25" s="8">
        <f>AC25/AB25*100</f>
        <v>86.827070945011343</v>
      </c>
      <c r="AE25" s="8"/>
      <c r="AF25" s="8">
        <v>143043.75507999997</v>
      </c>
      <c r="AG25" s="8">
        <v>111052.39152999999</v>
      </c>
      <c r="AH25" s="8">
        <f>AF25-AG25</f>
        <v>31991.36354999998</v>
      </c>
      <c r="AI25" s="8">
        <f>AH25/AG25*100</f>
        <v>28.807451248231558</v>
      </c>
      <c r="AJ25" s="8"/>
      <c r="AK25" s="8">
        <v>104511.89450999998</v>
      </c>
      <c r="AL25" s="8">
        <v>105220.20879</v>
      </c>
      <c r="AM25" s="8">
        <f>AK25-AL25</f>
        <v>-708.31428000002052</v>
      </c>
      <c r="AN25" s="8">
        <f>AM25/AL25*100</f>
        <v>-0.67317323178257926</v>
      </c>
      <c r="AO25" s="8"/>
      <c r="AP25" s="8">
        <v>203713.92614999998</v>
      </c>
      <c r="AQ25" s="8">
        <v>260248.22156999999</v>
      </c>
      <c r="AR25" s="8">
        <f>AP25-AQ25</f>
        <v>-56534.295420000009</v>
      </c>
      <c r="AS25" s="8">
        <f>AR25/AQ25*100</f>
        <v>-21.723220654091485</v>
      </c>
      <c r="AT25" s="8"/>
      <c r="AU25" s="8">
        <v>175669.28105000002</v>
      </c>
      <c r="AV25" s="8">
        <v>166508.84010999999</v>
      </c>
      <c r="AW25" s="8">
        <f>AU25-AV25</f>
        <v>9160.4409400000295</v>
      </c>
      <c r="AX25" s="8">
        <f>AW25/AV25*100</f>
        <v>5.5014742364119584</v>
      </c>
      <c r="AY25" s="8"/>
      <c r="AZ25" s="8">
        <f>B25+G25+L25+Q25+V25+AA25+AF25+AK25+AP25+AU25</f>
        <v>1653521.6392100002</v>
      </c>
      <c r="BA25" s="8">
        <f>C25+H25+M25+R25+W25+AB25+AG25+AL25+AQ25+AV25</f>
        <v>1498358.5706</v>
      </c>
      <c r="BB25" s="8">
        <f>AZ25-BA25</f>
        <v>155163.06861000019</v>
      </c>
      <c r="BC25" s="8">
        <f>BB25/BA25*100</f>
        <v>10.355536495370862</v>
      </c>
    </row>
    <row r="26" spans="1:55" s="13" customFormat="1" ht="15" customHeight="1" x14ac:dyDescent="0.25">
      <c r="A26" s="12" t="s">
        <v>40</v>
      </c>
      <c r="B26" s="8">
        <f>ROUND((B25/B22*100),0)</f>
        <v>9</v>
      </c>
      <c r="C26" s="8">
        <f>ROUND((C25/C22*100),0)</f>
        <v>13</v>
      </c>
      <c r="D26" s="8"/>
      <c r="E26" s="8">
        <f>B26-C26</f>
        <v>-4</v>
      </c>
      <c r="F26" s="8"/>
      <c r="G26" s="8">
        <f>ROUND((G25/G22*100),0)</f>
        <v>11</v>
      </c>
      <c r="H26" s="8">
        <f>ROUND((H25/H22*100),0)</f>
        <v>9</v>
      </c>
      <c r="I26" s="8"/>
      <c r="J26" s="8">
        <f>G26-H26</f>
        <v>2</v>
      </c>
      <c r="K26" s="8"/>
      <c r="L26" s="8">
        <f>ROUND((L25/L22*100),0)</f>
        <v>13</v>
      </c>
      <c r="M26" s="8">
        <f>ROUND((M25/M22*100),0)</f>
        <v>12</v>
      </c>
      <c r="N26" s="8"/>
      <c r="O26" s="8">
        <f>L26-M26</f>
        <v>1</v>
      </c>
      <c r="P26" s="8"/>
      <c r="Q26" s="8">
        <f>ROUND((Q25/Q22*100),0)</f>
        <v>5</v>
      </c>
      <c r="R26" s="8">
        <f>ROUND((R25/R22*100),0)</f>
        <v>7</v>
      </c>
      <c r="S26" s="8"/>
      <c r="T26" s="8">
        <f>Q26-R26</f>
        <v>-2</v>
      </c>
      <c r="U26" s="8"/>
      <c r="V26" s="8">
        <f>ROUND((V25/V22*100),0)</f>
        <v>15</v>
      </c>
      <c r="W26" s="8">
        <f>ROUND((W25/W22*100),0)</f>
        <v>19</v>
      </c>
      <c r="X26" s="8"/>
      <c r="Y26" s="8">
        <f>V26-W26</f>
        <v>-4</v>
      </c>
      <c r="Z26" s="8"/>
      <c r="AA26" s="8">
        <f>ROUND((AA25/AA22*100),0)</f>
        <v>11</v>
      </c>
      <c r="AB26" s="8">
        <f>ROUND((AB25/AB22*100),0)</f>
        <v>7</v>
      </c>
      <c r="AC26" s="8"/>
      <c r="AD26" s="8">
        <f>AA26-AB26</f>
        <v>4</v>
      </c>
      <c r="AE26" s="8"/>
      <c r="AF26" s="8">
        <f>ROUND((AF25/AF22*100),0)</f>
        <v>11</v>
      </c>
      <c r="AG26" s="8">
        <f>ROUND((AG25/AG22*100),0)</f>
        <v>10</v>
      </c>
      <c r="AH26" s="8"/>
      <c r="AI26" s="8">
        <f>AF26-AG26</f>
        <v>1</v>
      </c>
      <c r="AJ26" s="8"/>
      <c r="AK26" s="8">
        <f>ROUND((AK25/AK22*100),0)</f>
        <v>13</v>
      </c>
      <c r="AL26" s="8">
        <f>ROUND((AL25/AL22*100),0)</f>
        <v>14</v>
      </c>
      <c r="AM26" s="8"/>
      <c r="AN26" s="8">
        <f>AK26-AL26</f>
        <v>-1</v>
      </c>
      <c r="AO26" s="8"/>
      <c r="AP26" s="8">
        <f>ROUND((AP25/AP22*100),0)</f>
        <v>10</v>
      </c>
      <c r="AQ26" s="8">
        <f>ROUND((AQ25/AQ22*100),0)</f>
        <v>19</v>
      </c>
      <c r="AR26" s="8"/>
      <c r="AS26" s="8">
        <f>AP26-AQ26</f>
        <v>-9</v>
      </c>
      <c r="AT26" s="8"/>
      <c r="AU26" s="8">
        <f>ROUND((AU25/AU22*100),0)</f>
        <v>11</v>
      </c>
      <c r="AV26" s="8">
        <f>ROUND((AV25/AV22*100),0)</f>
        <v>12</v>
      </c>
      <c r="AW26" s="8"/>
      <c r="AX26" s="8">
        <f>AU26-AV26</f>
        <v>-1</v>
      </c>
      <c r="AY26" s="8"/>
      <c r="AZ26" s="8">
        <v>11</v>
      </c>
      <c r="BA26" s="8">
        <v>11</v>
      </c>
      <c r="BB26" s="8"/>
      <c r="BC26" s="8">
        <f>AZ26-BA26</f>
        <v>0</v>
      </c>
    </row>
    <row r="27" spans="1:55" s="10" customFormat="1" ht="15" customHeight="1" x14ac:dyDescent="0.25">
      <c r="A27" s="11" t="s">
        <v>43</v>
      </c>
      <c r="B27" s="8">
        <f>B22-B23-B25</f>
        <v>122757.11372000008</v>
      </c>
      <c r="C27" s="8">
        <f>C22-C23-C25</f>
        <v>-47722.788039999636</v>
      </c>
      <c r="D27" s="8">
        <f>B27-C27</f>
        <v>170479.90175999972</v>
      </c>
      <c r="E27" s="8">
        <f>D27/C27*100</f>
        <v>-357.22955167059644</v>
      </c>
      <c r="F27" s="8"/>
      <c r="G27" s="8">
        <f>G22-G23-G25</f>
        <v>97259.306279999975</v>
      </c>
      <c r="H27" s="8">
        <f>H22-H23-H25</f>
        <v>24787.200259999983</v>
      </c>
      <c r="I27" s="8">
        <f>G27-H27</f>
        <v>72472.106019999992</v>
      </c>
      <c r="J27" s="8">
        <f>I27/H27*100</f>
        <v>292.37713521422137</v>
      </c>
      <c r="K27" s="8"/>
      <c r="L27" s="8">
        <f>L22-L23-L25</f>
        <v>41912.004050000134</v>
      </c>
      <c r="M27" s="8">
        <f>M22-M23-M25</f>
        <v>-44021.983590000193</v>
      </c>
      <c r="N27" s="8">
        <f>L27-M27</f>
        <v>85933.987640000327</v>
      </c>
      <c r="O27" s="8">
        <f>N27/M27*100</f>
        <v>-195.2069866736324</v>
      </c>
      <c r="P27" s="8"/>
      <c r="Q27" s="8">
        <f>Q22-Q23-Q25</f>
        <v>276327.89495000057</v>
      </c>
      <c r="R27" s="8">
        <f>R22-R23-R25</f>
        <v>-416444.78203000064</v>
      </c>
      <c r="S27" s="8">
        <f>Q27-R27</f>
        <v>692772.67698000115</v>
      </c>
      <c r="T27" s="8">
        <f>S27/R27*100</f>
        <v>-166.35402984352768</v>
      </c>
      <c r="U27" s="8"/>
      <c r="V27" s="8">
        <f>V22-V23-V25</f>
        <v>25775.240660000018</v>
      </c>
      <c r="W27" s="8">
        <f>W22-W23-W25</f>
        <v>7427.2975500000321</v>
      </c>
      <c r="X27" s="8">
        <f>V27-W27</f>
        <v>18347.943109999986</v>
      </c>
      <c r="Y27" s="8">
        <f>X27/W27*100</f>
        <v>247.03390414188951</v>
      </c>
      <c r="Z27" s="8"/>
      <c r="AA27" s="8">
        <f>AA22-AA23-AA25</f>
        <v>117430.24507999982</v>
      </c>
      <c r="AB27" s="8">
        <f>AB22-AB23-AB25</f>
        <v>-575.1577299995115</v>
      </c>
      <c r="AC27" s="8">
        <f>AA27-AB27</f>
        <v>118005.40280999933</v>
      </c>
      <c r="AD27" s="8">
        <f>AC27/AB27*100</f>
        <v>-20517.050654974166</v>
      </c>
      <c r="AE27" s="8"/>
      <c r="AF27" s="8">
        <f>AF22-AF23-AF25</f>
        <v>74640.599400000239</v>
      </c>
      <c r="AG27" s="8">
        <f>AG22-AG23-AG25</f>
        <v>12863.776960000076</v>
      </c>
      <c r="AH27" s="8">
        <f>AF27-AG27</f>
        <v>61776.822440000164</v>
      </c>
      <c r="AI27" s="8">
        <f>AH27/AG27*100</f>
        <v>480.2386004677727</v>
      </c>
      <c r="AJ27" s="8"/>
      <c r="AK27" s="8">
        <f>AK22-AK23-AK25</f>
        <v>48788.943080000026</v>
      </c>
      <c r="AL27" s="8">
        <f>AL22-AL23-AL25</f>
        <v>-29670.541159999964</v>
      </c>
      <c r="AM27" s="8">
        <f>AK27-AL27</f>
        <v>78459.484239999991</v>
      </c>
      <c r="AN27" s="8">
        <f>AM27/AL27*100</f>
        <v>-264.43563606374101</v>
      </c>
      <c r="AO27" s="8"/>
      <c r="AP27" s="8">
        <f>AP22-AP23-AP25</f>
        <v>124169.22916999969</v>
      </c>
      <c r="AQ27" s="8">
        <f>AQ22-AQ23-AQ25</f>
        <v>-258402.05620000017</v>
      </c>
      <c r="AR27" s="8">
        <f>AP27-AQ27</f>
        <v>382571.28536999982</v>
      </c>
      <c r="AS27" s="8">
        <f>AR27/AQ27*100</f>
        <v>-148.05272488772076</v>
      </c>
      <c r="AT27" s="8"/>
      <c r="AU27" s="8">
        <f>AU22-AU23-AU25</f>
        <v>74508.569570000138</v>
      </c>
      <c r="AV27" s="8">
        <f>AV22-AV23-AV25</f>
        <v>-104857.4486</v>
      </c>
      <c r="AW27" s="8">
        <f>AU27-AV27</f>
        <v>179366.01817000014</v>
      </c>
      <c r="AX27" s="8">
        <f>AW27/AV27*100</f>
        <v>-171.05701174766153</v>
      </c>
      <c r="AY27" s="8"/>
      <c r="AZ27" s="8">
        <f>AZ22-AZ23-AZ25</f>
        <v>1003569.1459599999</v>
      </c>
      <c r="BA27" s="8">
        <f>BA22-BA23-BA25</f>
        <v>-856616.48258000123</v>
      </c>
      <c r="BB27" s="8">
        <f>AZ27-BA27</f>
        <v>1860185.6285400011</v>
      </c>
      <c r="BC27" s="8">
        <f>BB27/BA27*100</f>
        <v>-217.15501235014756</v>
      </c>
    </row>
    <row r="28" spans="1:55" s="10" customFormat="1" ht="15" customHeight="1" x14ac:dyDescent="0.25">
      <c r="A28" s="11" t="s">
        <v>44</v>
      </c>
      <c r="B28" s="8">
        <v>62893.099289999998</v>
      </c>
      <c r="C28" s="8">
        <v>63564.469880000004</v>
      </c>
      <c r="D28" s="8">
        <f>B28-C28</f>
        <v>-671.3705900000059</v>
      </c>
      <c r="E28" s="8">
        <f>D28/C28*100</f>
        <v>-1.0562041833550266</v>
      </c>
      <c r="F28" s="8"/>
      <c r="G28" s="8">
        <v>33535.058819999991</v>
      </c>
      <c r="H28" s="8">
        <v>33051.609810000002</v>
      </c>
      <c r="I28" s="8">
        <f>G28-H28</f>
        <v>483.44900999998936</v>
      </c>
      <c r="J28" s="8">
        <f>I28/H28*100</f>
        <v>1.4627094195385255</v>
      </c>
      <c r="K28" s="8"/>
      <c r="L28" s="8">
        <v>39682.460959999997</v>
      </c>
      <c r="M28" s="8">
        <v>29227.359239999998</v>
      </c>
      <c r="N28" s="8">
        <f>L28-M28</f>
        <v>10455.101719999999</v>
      </c>
      <c r="O28" s="8">
        <f>N28/M28*100</f>
        <v>35.771626283948869</v>
      </c>
      <c r="P28" s="8"/>
      <c r="Q28" s="8">
        <v>80852.735189999992</v>
      </c>
      <c r="R28" s="8">
        <v>80288.013730000006</v>
      </c>
      <c r="S28" s="8">
        <f>Q28-R28</f>
        <v>564.72145999998611</v>
      </c>
      <c r="T28" s="8">
        <f>S28/R28*100</f>
        <v>0.70336957381843312</v>
      </c>
      <c r="U28" s="8"/>
      <c r="V28" s="8">
        <v>11533.777839999999</v>
      </c>
      <c r="W28" s="8">
        <v>10051.099099999999</v>
      </c>
      <c r="X28" s="8">
        <f>V28-W28</f>
        <v>1482.6787399999994</v>
      </c>
      <c r="Y28" s="8">
        <f>X28/W28*100</f>
        <v>14.751409027496301</v>
      </c>
      <c r="Z28" s="8"/>
      <c r="AA28" s="8">
        <v>37620.72393</v>
      </c>
      <c r="AB28" s="8">
        <v>33169.186140000005</v>
      </c>
      <c r="AC28" s="8">
        <f>AA28-AB28</f>
        <v>4451.5377899999949</v>
      </c>
      <c r="AD28" s="8">
        <f>AC28/AB28*100</f>
        <v>13.420702489385814</v>
      </c>
      <c r="AE28" s="8"/>
      <c r="AF28" s="8">
        <v>23859.08497</v>
      </c>
      <c r="AG28" s="8">
        <v>19153.48474</v>
      </c>
      <c r="AH28" s="8">
        <f>AF28-AG28</f>
        <v>4705.60023</v>
      </c>
      <c r="AI28" s="8">
        <f>AH28/AG28*100</f>
        <v>24.567854329780829</v>
      </c>
      <c r="AJ28" s="8"/>
      <c r="AK28" s="8">
        <v>24528.294280000002</v>
      </c>
      <c r="AL28" s="8">
        <v>19786.685129999998</v>
      </c>
      <c r="AM28" s="8">
        <f>AK28-AL28</f>
        <v>4741.6091500000039</v>
      </c>
      <c r="AN28" s="8">
        <f>AM28/AL28*100</f>
        <v>23.963635742153262</v>
      </c>
      <c r="AO28" s="8"/>
      <c r="AP28" s="8">
        <v>59169.146390000002</v>
      </c>
      <c r="AQ28" s="8">
        <v>61909.095400000006</v>
      </c>
      <c r="AR28" s="8">
        <f>AP28-AQ28</f>
        <v>-2739.9490100000039</v>
      </c>
      <c r="AS28" s="8">
        <f>AR28/AQ28*100</f>
        <v>-4.4257616628008485</v>
      </c>
      <c r="AT28" s="8"/>
      <c r="AU28" s="8">
        <v>47173.49512</v>
      </c>
      <c r="AV28" s="8">
        <v>47963.642290000003</v>
      </c>
      <c r="AW28" s="8">
        <f>AU28-AV28</f>
        <v>-790.14717000000383</v>
      </c>
      <c r="AX28" s="8">
        <f>AW28/AV28*100</f>
        <v>-1.6473877551303948</v>
      </c>
      <c r="AY28" s="8"/>
      <c r="AZ28" s="8">
        <f>B28+G28+L28+Q28+V28+AA28+AF28+AK28+AP28+AU28</f>
        <v>420847.87679000001</v>
      </c>
      <c r="BA28" s="8">
        <f>C28+H28+M28+R28+W28+AB28+AG28+AL28+AQ28+AV28</f>
        <v>398164.64545999997</v>
      </c>
      <c r="BB28" s="8">
        <f>AZ28-BA28</f>
        <v>22683.231330000039</v>
      </c>
      <c r="BC28" s="8">
        <f>BB28/BA28*100</f>
        <v>5.6969476292386734</v>
      </c>
    </row>
    <row r="29" spans="1:55" s="10" customFormat="1" ht="15" customHeight="1" x14ac:dyDescent="0.25">
      <c r="A29" s="11" t="s">
        <v>45</v>
      </c>
      <c r="B29" s="8">
        <v>3119.8663299999998</v>
      </c>
      <c r="C29" s="8">
        <v>2759.5954000000002</v>
      </c>
      <c r="D29" s="8">
        <f>B29-C29</f>
        <v>360.27092999999968</v>
      </c>
      <c r="E29" s="8">
        <f>D29/C29*100</f>
        <v>13.055208383083972</v>
      </c>
      <c r="F29" s="8"/>
      <c r="G29" s="8">
        <v>3904.6902300000002</v>
      </c>
      <c r="H29" s="8">
        <v>2536.0214999999998</v>
      </c>
      <c r="I29" s="8">
        <f>G29-H29</f>
        <v>1368.6687300000003</v>
      </c>
      <c r="J29" s="8">
        <f>I29/H29*100</f>
        <v>53.969129599256171</v>
      </c>
      <c r="K29" s="8"/>
      <c r="L29" s="8">
        <v>7903.7749800000001</v>
      </c>
      <c r="M29" s="8">
        <v>7872.029770000001</v>
      </c>
      <c r="N29" s="8">
        <f>L29-M29</f>
        <v>31.745209999999133</v>
      </c>
      <c r="O29" s="8">
        <f>N29/M29*100</f>
        <v>0.40326587840125927</v>
      </c>
      <c r="P29" s="8"/>
      <c r="Q29" s="8">
        <v>10889.9671</v>
      </c>
      <c r="R29" s="8">
        <v>4195.9343100000006</v>
      </c>
      <c r="S29" s="8">
        <f>Q29-R29</f>
        <v>6694.0327899999993</v>
      </c>
      <c r="T29" s="8">
        <f>S29/R29*100</f>
        <v>159.53616752403349</v>
      </c>
      <c r="U29" s="8"/>
      <c r="V29" s="8">
        <v>2770.3339000000001</v>
      </c>
      <c r="W29" s="8">
        <v>2165.4229999999998</v>
      </c>
      <c r="X29" s="8">
        <f>V29-W29</f>
        <v>604.91090000000031</v>
      </c>
      <c r="Y29" s="8">
        <f>X29/W29*100</f>
        <v>27.934999304985698</v>
      </c>
      <c r="Z29" s="8"/>
      <c r="AA29" s="8">
        <v>2095.4560099999999</v>
      </c>
      <c r="AB29" s="8">
        <v>2403.4232000000002</v>
      </c>
      <c r="AC29" s="8">
        <f>AA29-AB29</f>
        <v>-307.9671900000003</v>
      </c>
      <c r="AD29" s="8">
        <f>AC29/AB29*100</f>
        <v>-12.813689657318788</v>
      </c>
      <c r="AE29" s="8"/>
      <c r="AF29" s="8">
        <v>1252.8785300000002</v>
      </c>
      <c r="AG29" s="8">
        <v>1606.0312199999998</v>
      </c>
      <c r="AH29" s="8">
        <f>AF29-AG29</f>
        <v>-353.15268999999967</v>
      </c>
      <c r="AI29" s="8">
        <f>AH29/AG29*100</f>
        <v>-21.989154731375628</v>
      </c>
      <c r="AJ29" s="8"/>
      <c r="AK29" s="8">
        <v>5446.42533</v>
      </c>
      <c r="AL29" s="8">
        <v>4364.97</v>
      </c>
      <c r="AM29" s="8">
        <f>AK29-AL29</f>
        <v>1081.4553299999998</v>
      </c>
      <c r="AN29" s="8">
        <f>AM29/AL29*100</f>
        <v>24.775779214977415</v>
      </c>
      <c r="AO29" s="8"/>
      <c r="AP29" s="8">
        <v>1575.8470199999997</v>
      </c>
      <c r="AQ29" s="8">
        <v>65.275649999999999</v>
      </c>
      <c r="AR29" s="8">
        <f>AP29-AQ29</f>
        <v>1510.5713699999997</v>
      </c>
      <c r="AS29" s="8">
        <f>AR29/AQ29*100</f>
        <v>2314.1422107631247</v>
      </c>
      <c r="AT29" s="8"/>
      <c r="AU29" s="8">
        <v>9922.2705600000008</v>
      </c>
      <c r="AV29" s="8">
        <v>8943.69794</v>
      </c>
      <c r="AW29" s="8">
        <f>AU29-AV29</f>
        <v>978.57262000000082</v>
      </c>
      <c r="AX29" s="8">
        <f>AW29/AV29*100</f>
        <v>10.941476630414924</v>
      </c>
      <c r="AY29" s="8"/>
      <c r="AZ29" s="8">
        <f>B29+G29+L29+Q29+V29+AA29+AF29+AK29+AP29+AU29</f>
        <v>48881.509990000006</v>
      </c>
      <c r="BA29" s="8">
        <f>C29+H29+M29+R29+W29+AB29+AG29+AL29+AQ29+AV29</f>
        <v>36912.401990000006</v>
      </c>
      <c r="BB29" s="8">
        <f>AZ29-BA29</f>
        <v>11969.108</v>
      </c>
      <c r="BC29" s="8">
        <f>BB29/BA29*100</f>
        <v>32.425708853199446</v>
      </c>
    </row>
    <row r="30" spans="1:55" s="10" customFormat="1" ht="15" customHeight="1" x14ac:dyDescent="0.25">
      <c r="A30" s="11" t="s">
        <v>46</v>
      </c>
      <c r="B30" s="8">
        <f>B27-B28-B29</f>
        <v>56744.148100000086</v>
      </c>
      <c r="C30" s="8">
        <f>C27-C28-C29</f>
        <v>-114046.85331999965</v>
      </c>
      <c r="D30" s="8">
        <f>B30-C30</f>
        <v>170791.00141999972</v>
      </c>
      <c r="E30" s="8">
        <f>D30/C30*100</f>
        <v>-149.75511945146252</v>
      </c>
      <c r="F30" s="8"/>
      <c r="G30" s="8">
        <f>G27-G28-G29</f>
        <v>59819.557229999984</v>
      </c>
      <c r="H30" s="8">
        <f>H27-H28-H29</f>
        <v>-10800.431050000017</v>
      </c>
      <c r="I30" s="8">
        <f>G30-H30</f>
        <v>70619.988280000005</v>
      </c>
      <c r="J30" s="8">
        <f>I30/H30*100</f>
        <v>-653.86268337873321</v>
      </c>
      <c r="K30" s="8"/>
      <c r="L30" s="8">
        <f>L27-L28-L29</f>
        <v>-5674.2318899998627</v>
      </c>
      <c r="M30" s="8">
        <f>M27-M28-M29</f>
        <v>-81121.372600000177</v>
      </c>
      <c r="N30" s="8">
        <f>L30-M30</f>
        <v>75447.140710000313</v>
      </c>
      <c r="O30" s="8">
        <f>N30/M30*100</f>
        <v>-93.005256557998806</v>
      </c>
      <c r="P30" s="8"/>
      <c r="Q30" s="8">
        <f>Q27-Q28-Q29</f>
        <v>184585.19266000058</v>
      </c>
      <c r="R30" s="8">
        <f>R27-R28-R29</f>
        <v>-500928.73007000063</v>
      </c>
      <c r="S30" s="8">
        <f>Q30-R30</f>
        <v>685513.92273000116</v>
      </c>
      <c r="T30" s="8">
        <f>S30/R30*100</f>
        <v>-136.84859373791681</v>
      </c>
      <c r="U30" s="8"/>
      <c r="V30" s="8">
        <f>V27-V28-V29</f>
        <v>11471.128920000019</v>
      </c>
      <c r="W30" s="8">
        <f>W27-W28-W29</f>
        <v>-4789.2245499999672</v>
      </c>
      <c r="X30" s="8">
        <f>V30-W30</f>
        <v>16260.353469999987</v>
      </c>
      <c r="Y30" s="8">
        <f>X30/W30*100</f>
        <v>-339.51954643680466</v>
      </c>
      <c r="Z30" s="8"/>
      <c r="AA30" s="8">
        <f>AA27-AA28-AA29</f>
        <v>77714.065139999817</v>
      </c>
      <c r="AB30" s="8">
        <f>AB27-AB28-AB29</f>
        <v>-36147.767069999514</v>
      </c>
      <c r="AC30" s="8">
        <f>AA30-AB30</f>
        <v>113861.83220999932</v>
      </c>
      <c r="AD30" s="8">
        <f>AC30/AB30*100</f>
        <v>-314.98994665288149</v>
      </c>
      <c r="AE30" s="8"/>
      <c r="AF30" s="8">
        <f>AF27-AF28-AF29</f>
        <v>49528.635900000241</v>
      </c>
      <c r="AG30" s="8">
        <f>AG27-AG28-AG29</f>
        <v>-7895.7389999999241</v>
      </c>
      <c r="AH30" s="8">
        <f>AF30-AG30</f>
        <v>57424.374900000163</v>
      </c>
      <c r="AI30" s="8">
        <f>AH30/AG30*100</f>
        <v>-727.28309408404607</v>
      </c>
      <c r="AJ30" s="8"/>
      <c r="AK30" s="8">
        <f>AK27-AK28-AK29</f>
        <v>18814.223470000026</v>
      </c>
      <c r="AL30" s="8">
        <f>AL27-AL28-AL29</f>
        <v>-53822.196289999963</v>
      </c>
      <c r="AM30" s="8">
        <f>AK30-AL30</f>
        <v>72636.41975999999</v>
      </c>
      <c r="AN30" s="8">
        <f>AM30/AL30*100</f>
        <v>-134.95625367762196</v>
      </c>
      <c r="AO30" s="8"/>
      <c r="AP30" s="8">
        <f>AP27-AP28-AP29</f>
        <v>63424.235759999683</v>
      </c>
      <c r="AQ30" s="8">
        <f>AQ27-AQ28-AQ29</f>
        <v>-320376.42725000018</v>
      </c>
      <c r="AR30" s="8">
        <f>AP30-AQ30</f>
        <v>383800.66300999984</v>
      </c>
      <c r="AS30" s="8">
        <f>AR30/AQ30*100</f>
        <v>-119.79678601962425</v>
      </c>
      <c r="AT30" s="8"/>
      <c r="AU30" s="8">
        <f>AU27-AU28-AU29</f>
        <v>17412.803890000137</v>
      </c>
      <c r="AV30" s="8">
        <f>AV27-AV28-AV29</f>
        <v>-161764.78883</v>
      </c>
      <c r="AW30" s="8">
        <f>AU30-AV30</f>
        <v>179177.59272000013</v>
      </c>
      <c r="AX30" s="8">
        <f>AW30/AV30*100</f>
        <v>-110.76427324879667</v>
      </c>
      <c r="AY30" s="8"/>
      <c r="AZ30" s="8">
        <f>AZ27-AZ28-AZ29</f>
        <v>533839.75917999982</v>
      </c>
      <c r="BA30" s="8">
        <f>BA27-BA28-BA29</f>
        <v>-1291693.5300300012</v>
      </c>
      <c r="BB30" s="8">
        <f>AZ30-BA30</f>
        <v>1825533.289210001</v>
      </c>
      <c r="BC30" s="8">
        <f>BB30/BA30*100</f>
        <v>-141.32867021232201</v>
      </c>
    </row>
    <row r="31" spans="1:55" s="13" customFormat="1" ht="15" customHeight="1" x14ac:dyDescent="0.25">
      <c r="A31" s="12" t="s">
        <v>40</v>
      </c>
      <c r="B31" s="8">
        <f>ROUND((B30/B22*100),0)</f>
        <v>3</v>
      </c>
      <c r="C31" s="8">
        <f>ROUND((C30/C22*100),0)</f>
        <v>-7</v>
      </c>
      <c r="D31" s="8"/>
      <c r="E31" s="8">
        <f>B31-C31</f>
        <v>10</v>
      </c>
      <c r="F31" s="8"/>
      <c r="G31" s="8">
        <f>ROUND((G30/G22*100),0)</f>
        <v>7</v>
      </c>
      <c r="H31" s="8">
        <f>ROUND((H30/H22*100),0)</f>
        <v>-1</v>
      </c>
      <c r="I31" s="8"/>
      <c r="J31" s="8">
        <f>G31-H31</f>
        <v>8</v>
      </c>
      <c r="K31" s="8"/>
      <c r="L31" s="8">
        <f>ROUND((L30/L22*100),0)</f>
        <v>0</v>
      </c>
      <c r="M31" s="8">
        <f>ROUND((M30/M22*100),0)</f>
        <v>-6</v>
      </c>
      <c r="N31" s="8"/>
      <c r="O31" s="8">
        <f>L31-M31</f>
        <v>6</v>
      </c>
      <c r="P31" s="8"/>
      <c r="Q31" s="8">
        <f>ROUND((Q30/Q22*100),0)</f>
        <v>4</v>
      </c>
      <c r="R31" s="8">
        <f>ROUND((R30/R22*100),0)</f>
        <v>-14</v>
      </c>
      <c r="S31" s="8"/>
      <c r="T31" s="8">
        <f>Q31-R31</f>
        <v>18</v>
      </c>
      <c r="U31" s="8"/>
      <c r="V31" s="8">
        <f>ROUND((V30/V22*100),0)</f>
        <v>4</v>
      </c>
      <c r="W31" s="8">
        <f>ROUND((W30/W22*100),0)</f>
        <v>-2</v>
      </c>
      <c r="X31" s="8"/>
      <c r="Y31" s="8">
        <f>V31-W31</f>
        <v>6</v>
      </c>
      <c r="Z31" s="8"/>
      <c r="AA31" s="8">
        <f>ROUND((AA30/AA22*100),0)</f>
        <v>4</v>
      </c>
      <c r="AB31" s="8">
        <f>ROUND((AB30/AB22*100),0)</f>
        <v>-2</v>
      </c>
      <c r="AC31" s="8"/>
      <c r="AD31" s="8">
        <f>AA31-AB31</f>
        <v>6</v>
      </c>
      <c r="AE31" s="8"/>
      <c r="AF31" s="8">
        <f>ROUND((AF30/AF22*100),0)</f>
        <v>4</v>
      </c>
      <c r="AG31" s="8">
        <f>ROUND((AG30/AG22*100),0)</f>
        <v>-1</v>
      </c>
      <c r="AH31" s="8"/>
      <c r="AI31" s="8">
        <f>AF31-AG31</f>
        <v>5</v>
      </c>
      <c r="AJ31" s="8"/>
      <c r="AK31" s="8">
        <f>ROUND((AK30/AK22*100),0)</f>
        <v>2</v>
      </c>
      <c r="AL31" s="8">
        <f>ROUND((AL30/AL22*100),0)</f>
        <v>-7</v>
      </c>
      <c r="AM31" s="8"/>
      <c r="AN31" s="8">
        <f>AK31-AL31</f>
        <v>9</v>
      </c>
      <c r="AO31" s="8"/>
      <c r="AP31" s="8">
        <f>ROUND((AP30/AP22*100),0)</f>
        <v>3</v>
      </c>
      <c r="AQ31" s="8">
        <f>ROUND((AQ30/AQ22*100),0)</f>
        <v>-23</v>
      </c>
      <c r="AR31" s="8"/>
      <c r="AS31" s="8">
        <f>AP31-AQ31</f>
        <v>26</v>
      </c>
      <c r="AT31" s="8"/>
      <c r="AU31" s="8">
        <f>ROUND((AU30/AU22*100),0)</f>
        <v>1</v>
      </c>
      <c r="AV31" s="8">
        <f>ROUND((AV30/AV22*100),0)</f>
        <v>-11</v>
      </c>
      <c r="AW31" s="8"/>
      <c r="AX31" s="8">
        <f>AU31-AV31</f>
        <v>12</v>
      </c>
      <c r="AY31" s="8"/>
      <c r="AZ31" s="8">
        <f>ROUND((AZ30/AZ22*100),0)</f>
        <v>3</v>
      </c>
      <c r="BA31" s="8">
        <f>ROUND((BA30/BA22*100),0)</f>
        <v>-9</v>
      </c>
      <c r="BB31" s="8"/>
      <c r="BC31" s="8">
        <f>AZ31-BA31</f>
        <v>12</v>
      </c>
    </row>
    <row r="32" spans="1:55" s="10" customFormat="1" ht="15" customHeight="1" x14ac:dyDescent="0.25">
      <c r="A32" s="11" t="s">
        <v>47</v>
      </c>
      <c r="B32" s="8">
        <v>0</v>
      </c>
      <c r="C32" s="8">
        <v>0</v>
      </c>
      <c r="D32" s="8">
        <v>0</v>
      </c>
      <c r="E32" s="8"/>
      <c r="F32" s="8"/>
      <c r="G32" s="8">
        <v>-2</v>
      </c>
      <c r="H32" s="8">
        <v>-2</v>
      </c>
      <c r="I32" s="8">
        <v>0</v>
      </c>
      <c r="J32" s="8">
        <f>I32/H32*100</f>
        <v>0</v>
      </c>
      <c r="K32" s="8"/>
      <c r="L32" s="8">
        <v>0</v>
      </c>
      <c r="M32" s="8">
        <v>0</v>
      </c>
      <c r="N32" s="8">
        <f>L32-M32</f>
        <v>0</v>
      </c>
      <c r="O32" s="8"/>
      <c r="P32" s="8"/>
      <c r="Q32" s="8">
        <v>0</v>
      </c>
      <c r="R32" s="8">
        <v>0</v>
      </c>
      <c r="S32" s="8">
        <f>Q32-R32</f>
        <v>0</v>
      </c>
      <c r="T32" s="8"/>
      <c r="U32" s="8"/>
      <c r="V32" s="8">
        <v>0</v>
      </c>
      <c r="W32" s="8">
        <v>0</v>
      </c>
      <c r="X32" s="8">
        <v>0</v>
      </c>
      <c r="Y32" s="8">
        <f>IFERROR(X32/W32*100,0)</f>
        <v>0</v>
      </c>
      <c r="Z32" s="8"/>
      <c r="AA32" s="8">
        <v>2509.5539700000004</v>
      </c>
      <c r="AB32" s="8">
        <v>5223.4942900000005</v>
      </c>
      <c r="AC32" s="8">
        <f>AA32-AB32</f>
        <v>-2713.9403200000002</v>
      </c>
      <c r="AD32" s="8">
        <f>AC32/AB32*100</f>
        <v>-51.956414027208595</v>
      </c>
      <c r="AE32" s="8"/>
      <c r="AF32" s="8">
        <v>7190.55</v>
      </c>
      <c r="AG32" s="8">
        <v>2858.84</v>
      </c>
      <c r="AH32" s="8">
        <f>AF32-AG32</f>
        <v>4331.71</v>
      </c>
      <c r="AI32" s="8">
        <f>AH32/AG32*100</f>
        <v>151.51984721075681</v>
      </c>
      <c r="AJ32" s="8"/>
      <c r="AK32" s="8">
        <v>268.14357999999999</v>
      </c>
      <c r="AL32" s="8">
        <v>95.709729999999993</v>
      </c>
      <c r="AM32" s="8">
        <f>AK32-AL32</f>
        <v>172.43385000000001</v>
      </c>
      <c r="AN32" s="8">
        <f>AM32/AL32*100</f>
        <v>180.16334389408476</v>
      </c>
      <c r="AO32" s="8"/>
      <c r="AP32" s="8">
        <v>5177.30609</v>
      </c>
      <c r="AQ32" s="8">
        <v>2507.3675800000001</v>
      </c>
      <c r="AR32" s="8">
        <f>AP32-AQ32</f>
        <v>2669.93851</v>
      </c>
      <c r="AS32" s="8">
        <f>AR32/AQ32*100</f>
        <v>106.48372944185552</v>
      </c>
      <c r="AT32" s="8"/>
      <c r="AU32" s="8">
        <v>1267.5729600000002</v>
      </c>
      <c r="AV32" s="8">
        <v>1663.28298</v>
      </c>
      <c r="AW32" s="8">
        <f>AU32-AV32</f>
        <v>-395.71001999999976</v>
      </c>
      <c r="AX32" s="8">
        <f>AW32/AV32*100</f>
        <v>-23.790901774272935</v>
      </c>
      <c r="AY32" s="8"/>
      <c r="AZ32" s="8">
        <f>B32+G32+L32+Q32+V32+AA32+AF32+AK32+AP32+AU32</f>
        <v>16411.1266</v>
      </c>
      <c r="BA32" s="8">
        <f>C32+H32+M32+R32+W32+AB32+AG32+AL32+AQ32+AV32</f>
        <v>12346.694579999999</v>
      </c>
      <c r="BB32" s="8">
        <f>AZ32-BA32</f>
        <v>4064.4320200000002</v>
      </c>
      <c r="BC32" s="8">
        <f>BB32/BA32*100</f>
        <v>32.919191397054874</v>
      </c>
    </row>
    <row r="33" spans="1:55" s="10" customFormat="1" ht="15" customHeight="1" x14ac:dyDescent="0.25">
      <c r="A33" s="11" t="s">
        <v>48</v>
      </c>
      <c r="B33" s="8">
        <f>B30-B32</f>
        <v>56744.148100000086</v>
      </c>
      <c r="C33" s="8">
        <f>C30-C32</f>
        <v>-114046.85331999965</v>
      </c>
      <c r="D33" s="8">
        <f>B33-C33</f>
        <v>170791.00141999972</v>
      </c>
      <c r="E33" s="8">
        <f>D33/C33*100</f>
        <v>-149.75511945146252</v>
      </c>
      <c r="F33" s="8"/>
      <c r="G33" s="8">
        <f>G30-G32</f>
        <v>59821.557229999984</v>
      </c>
      <c r="H33" s="8">
        <f>H30-H32</f>
        <v>-10798.431050000017</v>
      </c>
      <c r="I33" s="8">
        <f>G33-H33</f>
        <v>70619.988280000005</v>
      </c>
      <c r="J33" s="8">
        <f>I33/H33*100</f>
        <v>-653.98378665389441</v>
      </c>
      <c r="K33" s="8"/>
      <c r="L33" s="8">
        <f>L30-L32</f>
        <v>-5674.2318899998627</v>
      </c>
      <c r="M33" s="8">
        <f>M30-M32</f>
        <v>-81121.372600000177</v>
      </c>
      <c r="N33" s="8">
        <f>L33-M33</f>
        <v>75447.140710000313</v>
      </c>
      <c r="O33" s="8">
        <f>N33/M33*100</f>
        <v>-93.005256557998806</v>
      </c>
      <c r="P33" s="8"/>
      <c r="Q33" s="8">
        <f>Q30-Q32</f>
        <v>184585.19266000058</v>
      </c>
      <c r="R33" s="8">
        <f>R30-R32</f>
        <v>-500928.73007000063</v>
      </c>
      <c r="S33" s="8">
        <f>Q33-R33</f>
        <v>685513.92273000116</v>
      </c>
      <c r="T33" s="8">
        <f>S33/R33*100</f>
        <v>-136.84859373791681</v>
      </c>
      <c r="U33" s="8"/>
      <c r="V33" s="8">
        <f>V30-V32</f>
        <v>11471.128920000019</v>
      </c>
      <c r="W33" s="8">
        <f>W30-W32</f>
        <v>-4789.2245499999672</v>
      </c>
      <c r="X33" s="8">
        <f>V33-W33</f>
        <v>16260.353469999987</v>
      </c>
      <c r="Y33" s="8">
        <f>X33/W33*100</f>
        <v>-339.51954643680466</v>
      </c>
      <c r="Z33" s="8"/>
      <c r="AA33" s="8">
        <f>AA30-AA32</f>
        <v>75204.511169999823</v>
      </c>
      <c r="AB33" s="8">
        <f>AB30-AB32</f>
        <v>-41371.261359999517</v>
      </c>
      <c r="AC33" s="8">
        <f>AA33-AB33</f>
        <v>116575.77252999935</v>
      </c>
      <c r="AD33" s="8">
        <f>AC33/AB33*100</f>
        <v>-281.77959457313659</v>
      </c>
      <c r="AE33" s="8"/>
      <c r="AF33" s="8">
        <f>AF30-AF32</f>
        <v>42338.085900000238</v>
      </c>
      <c r="AG33" s="8">
        <f>AG30-AG32</f>
        <v>-10754.578999999925</v>
      </c>
      <c r="AH33" s="8">
        <f>AF33-AG33</f>
        <v>53092.664900000163</v>
      </c>
      <c r="AI33" s="8">
        <f>AH33/AG33*100</f>
        <v>-493.67497230714969</v>
      </c>
      <c r="AJ33" s="8"/>
      <c r="AK33" s="8">
        <f>AK30-AK32</f>
        <v>18546.079890000026</v>
      </c>
      <c r="AL33" s="8">
        <f>AL30-AL32</f>
        <v>-53917.906019999966</v>
      </c>
      <c r="AM33" s="8">
        <f>AK33-AL33</f>
        <v>72463.985909999989</v>
      </c>
      <c r="AN33" s="8">
        <f>AM33/AL33*100</f>
        <v>-134.3968845583889</v>
      </c>
      <c r="AO33" s="8"/>
      <c r="AP33" s="8">
        <f>AP30-AP32</f>
        <v>58246.929669999685</v>
      </c>
      <c r="AQ33" s="8">
        <f>AQ30-AQ32</f>
        <v>-322883.7948300002</v>
      </c>
      <c r="AR33" s="8">
        <f>AP33-AQ33</f>
        <v>381130.72449999989</v>
      </c>
      <c r="AS33" s="8">
        <f>AR33/AQ33*100</f>
        <v>-118.0395952360096</v>
      </c>
      <c r="AT33" s="8"/>
      <c r="AU33" s="8">
        <f>AU30-AU32</f>
        <v>16145.230930000138</v>
      </c>
      <c r="AV33" s="8">
        <f>AV30-AV32</f>
        <v>-163428.07180999999</v>
      </c>
      <c r="AW33" s="8">
        <f>AU33-AV33</f>
        <v>179573.30274000013</v>
      </c>
      <c r="AX33" s="8">
        <f>AW33/AV33*100</f>
        <v>-109.87910507123306</v>
      </c>
      <c r="AY33" s="8"/>
      <c r="AZ33" s="8">
        <f>AZ30-AZ32</f>
        <v>517428.6325799998</v>
      </c>
      <c r="BA33" s="8">
        <f>BA30-BA32</f>
        <v>-1304040.2246100011</v>
      </c>
      <c r="BB33" s="8">
        <f>AZ33-BA33</f>
        <v>1821468.8571900008</v>
      </c>
      <c r="BC33" s="8">
        <f>BB33/BA33*100</f>
        <v>-139.67888588212429</v>
      </c>
    </row>
    <row r="34" spans="1:55" s="13" customFormat="1" ht="15" customHeight="1" x14ac:dyDescent="0.25">
      <c r="A34" s="12" t="s">
        <v>40</v>
      </c>
      <c r="B34" s="8">
        <f>ROUND((B33/B22*100),0)</f>
        <v>3</v>
      </c>
      <c r="C34" s="8">
        <f>ROUND((C33/C22*100),0)</f>
        <v>-7</v>
      </c>
      <c r="D34" s="8"/>
      <c r="E34" s="8">
        <f>B34-C34</f>
        <v>10</v>
      </c>
      <c r="F34" s="8"/>
      <c r="G34" s="8">
        <f>ROUND((G33/G22*100),0)</f>
        <v>7</v>
      </c>
      <c r="H34" s="8">
        <f>ROUND((H33/H22*100),0)</f>
        <v>-1</v>
      </c>
      <c r="I34" s="8"/>
      <c r="J34" s="8">
        <f>G34-H34</f>
        <v>8</v>
      </c>
      <c r="K34" s="8"/>
      <c r="L34" s="8">
        <f>ROUND((L33/L22*100),0)</f>
        <v>0</v>
      </c>
      <c r="M34" s="8">
        <f>ROUND((M33/M22*100),0)</f>
        <v>-6</v>
      </c>
      <c r="N34" s="8"/>
      <c r="O34" s="8">
        <f>L34-M34</f>
        <v>6</v>
      </c>
      <c r="P34" s="8"/>
      <c r="Q34" s="8">
        <f>ROUND((Q33/Q22*100),0)</f>
        <v>4</v>
      </c>
      <c r="R34" s="8">
        <f>ROUND((R33/R22*100),0)</f>
        <v>-14</v>
      </c>
      <c r="S34" s="8"/>
      <c r="T34" s="8">
        <f>Q34-R34</f>
        <v>18</v>
      </c>
      <c r="U34" s="8"/>
      <c r="V34" s="8">
        <f>ROUND((V33/V22*100),0)</f>
        <v>4</v>
      </c>
      <c r="W34" s="8">
        <f>ROUND((W33/W22*100),0)</f>
        <v>-2</v>
      </c>
      <c r="X34" s="8"/>
      <c r="Y34" s="8">
        <f>V34-W34</f>
        <v>6</v>
      </c>
      <c r="Z34" s="8"/>
      <c r="AA34" s="8">
        <f>ROUND((AA33/AA22*100),0)</f>
        <v>4</v>
      </c>
      <c r="AB34" s="8">
        <f>ROUND((AB33/AB22*100),0)</f>
        <v>-2</v>
      </c>
      <c r="AC34" s="8"/>
      <c r="AD34" s="8">
        <f>AA34-AB34</f>
        <v>6</v>
      </c>
      <c r="AE34" s="8"/>
      <c r="AF34" s="8">
        <f>ROUND((AF33/AF22*100),0)</f>
        <v>3</v>
      </c>
      <c r="AG34" s="8">
        <f>ROUND((AG33/AG22*100),0)</f>
        <v>-1</v>
      </c>
      <c r="AH34" s="8"/>
      <c r="AI34" s="8">
        <f>AF34-AG34</f>
        <v>4</v>
      </c>
      <c r="AJ34" s="8"/>
      <c r="AK34" s="8">
        <f>ROUND((AK33/AK22*100),0)</f>
        <v>2</v>
      </c>
      <c r="AL34" s="8">
        <f>ROUND((AL33/AL22*100),0)</f>
        <v>-7</v>
      </c>
      <c r="AM34" s="8"/>
      <c r="AN34" s="8">
        <f>AK34-AL34</f>
        <v>9</v>
      </c>
      <c r="AO34" s="8"/>
      <c r="AP34" s="8">
        <f>ROUND((AP33/AP22*100),0)</f>
        <v>3</v>
      </c>
      <c r="AQ34" s="8">
        <f>ROUND((AQ33/AQ22*100),0)</f>
        <v>-23</v>
      </c>
      <c r="AR34" s="8"/>
      <c r="AS34" s="8">
        <f>AP34-AQ34</f>
        <v>26</v>
      </c>
      <c r="AT34" s="8"/>
      <c r="AU34" s="8">
        <f>ROUND((AU33/AU22*100),0)</f>
        <v>1</v>
      </c>
      <c r="AV34" s="8">
        <f>ROUND((AV33/AV22*100),0)</f>
        <v>-11</v>
      </c>
      <c r="AW34" s="8"/>
      <c r="AX34" s="8">
        <f>AU34-AV34</f>
        <v>12</v>
      </c>
      <c r="AY34" s="8"/>
      <c r="AZ34" s="8">
        <f>ROUND((AZ33/AZ22*100),0)</f>
        <v>3</v>
      </c>
      <c r="BA34" s="8">
        <f>ROUND((BA33/BA22*100),0)</f>
        <v>-9</v>
      </c>
      <c r="BB34" s="8"/>
      <c r="BC34" s="8">
        <f>AZ34-BA34</f>
        <v>12</v>
      </c>
    </row>
    <row r="35" spans="1:55" s="14" customFormat="1" ht="15.75" hidden="1" customHeight="1" x14ac:dyDescent="0.25">
      <c r="B35" s="15">
        <f>B33+B15</f>
        <v>110468.86664000008</v>
      </c>
      <c r="C35" s="15">
        <f>C33+C15</f>
        <v>-67870.587339999649</v>
      </c>
      <c r="D35" s="8"/>
      <c r="E35" s="8"/>
      <c r="F35" s="8"/>
      <c r="G35" s="15">
        <f>G33+G15</f>
        <v>92070.499689999982</v>
      </c>
      <c r="H35" s="15">
        <f>H33+H15</f>
        <v>20447.723469999979</v>
      </c>
      <c r="I35" s="8"/>
      <c r="J35" s="8"/>
      <c r="K35" s="8"/>
      <c r="L35" s="15">
        <f>L33+L15</f>
        <v>35103.87941000014</v>
      </c>
      <c r="M35" s="15">
        <f>M33+M15</f>
        <v>-42571.351720000181</v>
      </c>
      <c r="N35" s="8"/>
      <c r="O35" s="8"/>
      <c r="P35" s="8"/>
      <c r="Q35" s="15">
        <f>Q33+Q15</f>
        <v>252105.8963300006</v>
      </c>
      <c r="R35" s="15">
        <f>R33+R15</f>
        <v>-436802.93414000061</v>
      </c>
      <c r="S35" s="8"/>
      <c r="T35" s="8"/>
      <c r="U35" s="8"/>
      <c r="V35" s="15">
        <f>V33+V15</f>
        <v>51919.623230000012</v>
      </c>
      <c r="W35" s="15">
        <f>W33+W15</f>
        <v>34507.087990000029</v>
      </c>
      <c r="X35" s="8"/>
      <c r="Y35" s="8"/>
      <c r="Z35" s="8"/>
      <c r="AA35" s="15">
        <f>AA33+AA15</f>
        <v>132053.52207999982</v>
      </c>
      <c r="AB35" s="15">
        <f>AB33+AB15</f>
        <v>11963.130970000486</v>
      </c>
      <c r="AC35" s="8"/>
      <c r="AD35" s="8"/>
      <c r="AE35" s="8"/>
      <c r="AF35" s="15">
        <f>AF33+AF15</f>
        <v>79863.461400000233</v>
      </c>
      <c r="AG35" s="15">
        <f>AG33+AG15</f>
        <v>25883.723690000072</v>
      </c>
      <c r="AH35" s="8"/>
      <c r="AI35" s="8"/>
      <c r="AJ35" s="8"/>
      <c r="AK35" s="15">
        <f>AK33+AK15</f>
        <v>50347.612740000026</v>
      </c>
      <c r="AL35" s="15">
        <f>AL33+AL15</f>
        <v>-23099.859909999963</v>
      </c>
      <c r="AM35" s="8"/>
      <c r="AN35" s="8"/>
      <c r="AO35" s="8"/>
      <c r="AP35" s="15">
        <f>AP33+AP15</f>
        <v>100603.89248999968</v>
      </c>
      <c r="AQ35" s="15">
        <f>AQ33+AQ15</f>
        <v>-286190.45113000018</v>
      </c>
      <c r="AR35" s="8"/>
      <c r="AS35" s="8"/>
      <c r="AT35" s="8"/>
      <c r="AU35" s="15">
        <f>AU33+AU15</f>
        <v>53238.235340000138</v>
      </c>
      <c r="AV35" s="15">
        <f>AV33+AV15</f>
        <v>-126929.00606999999</v>
      </c>
      <c r="AW35" s="8"/>
      <c r="AX35" s="8"/>
      <c r="AY35" s="8"/>
      <c r="AZ35" s="8"/>
      <c r="BA35" s="8"/>
      <c r="BB35" s="8"/>
      <c r="BC35" s="8"/>
    </row>
    <row r="36" spans="1:55" s="14" customFormat="1" ht="15.6" x14ac:dyDescent="0.3">
      <c r="A36" s="16" t="s">
        <v>49</v>
      </c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</row>
    <row r="37" spans="1:55" s="14" customFormat="1" ht="9.9" customHeight="1" x14ac:dyDescent="0.25"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</row>
    <row r="38" spans="1:55" s="10" customFormat="1" ht="15" customHeight="1" x14ac:dyDescent="0.25">
      <c r="A38" s="11" t="s">
        <v>50</v>
      </c>
      <c r="B38" s="8">
        <v>251790.12393999999</v>
      </c>
      <c r="C38" s="8">
        <v>207018.33750999998</v>
      </c>
      <c r="D38" s="8">
        <f>B38-C38</f>
        <v>44771.786430000007</v>
      </c>
      <c r="E38" s="8">
        <f>D38/C38*100</f>
        <v>21.626966465150613</v>
      </c>
      <c r="F38" s="8"/>
      <c r="G38" s="8">
        <v>299495.40266000002</v>
      </c>
      <c r="H38" s="8">
        <v>214357.64055000001</v>
      </c>
      <c r="I38" s="8">
        <f>G38-H38</f>
        <v>85137.762110000011</v>
      </c>
      <c r="J38" s="8">
        <f>I38/H38*100</f>
        <v>39.717624196437818</v>
      </c>
      <c r="K38" s="8"/>
      <c r="L38" s="8">
        <v>302433.78461999999</v>
      </c>
      <c r="M38" s="8">
        <v>342981.70473</v>
      </c>
      <c r="N38" s="8">
        <f>L38-M38</f>
        <v>-40547.920110000006</v>
      </c>
      <c r="O38" s="8">
        <f>N38/M38*100</f>
        <v>-11.822181635583128</v>
      </c>
      <c r="P38" s="8"/>
      <c r="Q38" s="8">
        <v>680032.42580999993</v>
      </c>
      <c r="R38" s="8">
        <v>778311.34996999998</v>
      </c>
      <c r="S38" s="8">
        <f>Q38-R38</f>
        <v>-98278.924160000053</v>
      </c>
      <c r="T38" s="8">
        <f>S38/R38*100</f>
        <v>-12.627199149002289</v>
      </c>
      <c r="U38" s="8"/>
      <c r="V38" s="8">
        <v>16806.78</v>
      </c>
      <c r="W38" s="8">
        <v>5271.3653199999999</v>
      </c>
      <c r="X38" s="8">
        <f>V38-W38</f>
        <v>11535.414679999998</v>
      </c>
      <c r="Y38" s="8">
        <f>X38/W38*100</f>
        <v>218.83163051199796</v>
      </c>
      <c r="Z38" s="8"/>
      <c r="AA38" s="8">
        <v>1297885.26939</v>
      </c>
      <c r="AB38" s="8">
        <v>1134818.38093</v>
      </c>
      <c r="AC38" s="8">
        <f>AA38-AB38</f>
        <v>163066.88846000005</v>
      </c>
      <c r="AD38" s="8">
        <f>AC38/AB38*100</f>
        <v>14.369426086169346</v>
      </c>
      <c r="AE38" s="8"/>
      <c r="AF38" s="8">
        <v>439236.05538999999</v>
      </c>
      <c r="AG38" s="8">
        <v>470996.95538999996</v>
      </c>
      <c r="AH38" s="8">
        <f>AF38-AG38</f>
        <v>-31760.899999999965</v>
      </c>
      <c r="AI38" s="8">
        <f>AH38/AG38*100</f>
        <v>-6.7433344603471932</v>
      </c>
      <c r="AJ38" s="8"/>
      <c r="AK38" s="8">
        <v>152604.25003</v>
      </c>
      <c r="AL38" s="8">
        <v>134533.14494999999</v>
      </c>
      <c r="AM38" s="8">
        <f>AK38-AL38</f>
        <v>18071.105080000008</v>
      </c>
      <c r="AN38" s="8">
        <f>AM38/AL38*100</f>
        <v>13.432455687196072</v>
      </c>
      <c r="AO38" s="8"/>
      <c r="AP38" s="8">
        <v>438017.97931999998</v>
      </c>
      <c r="AQ38" s="8">
        <v>380413.80952999997</v>
      </c>
      <c r="AR38" s="8">
        <f>AP38-AQ38</f>
        <v>57604.169790000014</v>
      </c>
      <c r="AS38" s="8">
        <f>AR38/AQ38*100</f>
        <v>15.142502282230444</v>
      </c>
      <c r="AT38" s="8"/>
      <c r="AU38" s="8">
        <v>160520.96044</v>
      </c>
      <c r="AV38" s="8">
        <v>155309.73707</v>
      </c>
      <c r="AW38" s="8">
        <f>AU38-AV38</f>
        <v>5211.2233699999924</v>
      </c>
      <c r="AX38" s="8">
        <f>AW38/AV38*100</f>
        <v>3.3553745362734277</v>
      </c>
      <c r="AY38" s="8"/>
      <c r="AZ38" s="8">
        <f t="shared" ref="AZ38:BA40" si="23">B38+G38+L38+Q38+V38+AA38+AF38+AK38+AP38+AU38</f>
        <v>4038823.0315999999</v>
      </c>
      <c r="BA38" s="8">
        <f t="shared" si="23"/>
        <v>3824012.4259499991</v>
      </c>
      <c r="BB38" s="8">
        <f>AZ38-BA38</f>
        <v>214810.60565000074</v>
      </c>
      <c r="BC38" s="8">
        <f>BB38/BA38*100</f>
        <v>5.6174139025355121</v>
      </c>
    </row>
    <row r="39" spans="1:55" s="10" customFormat="1" ht="15" customHeight="1" x14ac:dyDescent="0.25">
      <c r="A39" s="11" t="s">
        <v>51</v>
      </c>
      <c r="B39" s="8">
        <v>6989.4235199999994</v>
      </c>
      <c r="C39" s="8">
        <v>11961.448789999999</v>
      </c>
      <c r="D39" s="8">
        <f>B39-C39</f>
        <v>-4972.0252699999992</v>
      </c>
      <c r="E39" s="8">
        <f>D39/C39*100</f>
        <v>-41.567082360095945</v>
      </c>
      <c r="F39" s="8"/>
      <c r="G39" s="8">
        <v>0</v>
      </c>
      <c r="H39" s="8">
        <v>0</v>
      </c>
      <c r="I39" s="8">
        <f>G39-H39</f>
        <v>0</v>
      </c>
      <c r="J39" s="8"/>
      <c r="K39" s="8"/>
      <c r="L39" s="8">
        <v>0</v>
      </c>
      <c r="M39" s="8">
        <v>0</v>
      </c>
      <c r="N39" s="8">
        <f>L39-M39</f>
        <v>0</v>
      </c>
      <c r="O39" s="8"/>
      <c r="P39" s="8"/>
      <c r="Q39" s="8">
        <v>20778.65166</v>
      </c>
      <c r="R39" s="8">
        <v>27685.89271</v>
      </c>
      <c r="S39" s="8">
        <f>Q39-R39</f>
        <v>-6907.2410500000005</v>
      </c>
      <c r="T39" s="8">
        <f>S39/R39*100</f>
        <v>-24.948594298009187</v>
      </c>
      <c r="U39" s="8"/>
      <c r="V39" s="8">
        <v>0</v>
      </c>
      <c r="W39" s="8">
        <v>0</v>
      </c>
      <c r="X39" s="8">
        <f>V39-W39</f>
        <v>0</v>
      </c>
      <c r="Y39" s="8">
        <f>IFERROR(X39/W39*100,0)</f>
        <v>0</v>
      </c>
      <c r="Z39" s="8"/>
      <c r="AA39" s="8">
        <v>0</v>
      </c>
      <c r="AB39" s="8">
        <v>0</v>
      </c>
      <c r="AC39" s="8">
        <f>AA39-AB39</f>
        <v>0</v>
      </c>
      <c r="AD39" s="8">
        <f>IFERROR(AC39/AB39*100,0)</f>
        <v>0</v>
      </c>
      <c r="AE39" s="8"/>
      <c r="AF39" s="8">
        <v>0</v>
      </c>
      <c r="AG39" s="8">
        <v>0</v>
      </c>
      <c r="AH39" s="8">
        <f>AF39-AG39</f>
        <v>0</v>
      </c>
      <c r="AI39" s="8"/>
      <c r="AJ39" s="8"/>
      <c r="AK39" s="8">
        <v>0</v>
      </c>
      <c r="AL39" s="8">
        <v>0</v>
      </c>
      <c r="AM39" s="8">
        <f>AK39-AL39</f>
        <v>0</v>
      </c>
      <c r="AN39" s="8"/>
      <c r="AO39" s="8"/>
      <c r="AP39" s="8">
        <v>0</v>
      </c>
      <c r="AQ39" s="8">
        <v>0</v>
      </c>
      <c r="AR39" s="8">
        <f>AP39-AQ39</f>
        <v>0</v>
      </c>
      <c r="AS39" s="8"/>
      <c r="AT39" s="8"/>
      <c r="AU39" s="8">
        <v>0</v>
      </c>
      <c r="AV39" s="8">
        <v>0</v>
      </c>
      <c r="AW39" s="8">
        <f>AU39-AV39</f>
        <v>0</v>
      </c>
      <c r="AX39" s="8"/>
      <c r="AY39" s="8"/>
      <c r="AZ39" s="8">
        <f t="shared" si="23"/>
        <v>27768.07518</v>
      </c>
      <c r="BA39" s="8">
        <f t="shared" si="23"/>
        <v>39647.341499999995</v>
      </c>
      <c r="BB39" s="8">
        <f>AZ39-BA39</f>
        <v>-11879.266319999995</v>
      </c>
      <c r="BC39" s="8">
        <f>BB39/BA39*100</f>
        <v>-29.962327537143942</v>
      </c>
    </row>
    <row r="40" spans="1:55" s="10" customFormat="1" ht="15" customHeight="1" x14ac:dyDescent="0.25">
      <c r="A40" s="11" t="s">
        <v>52</v>
      </c>
      <c r="B40" s="8">
        <v>47624.502909999996</v>
      </c>
      <c r="C40" s="8">
        <v>72202.14873999999</v>
      </c>
      <c r="D40" s="8">
        <f>B40-C40</f>
        <v>-24577.645829999994</v>
      </c>
      <c r="E40" s="8">
        <f>D40/C40*100</f>
        <v>-34.040047642493469</v>
      </c>
      <c r="F40" s="8"/>
      <c r="G40" s="8">
        <v>0</v>
      </c>
      <c r="H40" s="8">
        <v>19263.969850000001</v>
      </c>
      <c r="I40" s="8">
        <f>G40-H40</f>
        <v>-19263.969850000001</v>
      </c>
      <c r="J40" s="8">
        <f>I40/H40*100</f>
        <v>-100</v>
      </c>
      <c r="K40" s="8"/>
      <c r="L40" s="8">
        <v>-1836.1603799999998</v>
      </c>
      <c r="M40" s="8">
        <v>3577.3056299999998</v>
      </c>
      <c r="N40" s="8">
        <f>L40-M40</f>
        <v>-5413.4660100000001</v>
      </c>
      <c r="O40" s="8">
        <f>N40/M40*100</f>
        <v>-151.32802645101364</v>
      </c>
      <c r="P40" s="8"/>
      <c r="Q40" s="8">
        <v>33723.206600000005</v>
      </c>
      <c r="R40" s="8">
        <v>53134.515429999999</v>
      </c>
      <c r="S40" s="8">
        <f>Q40-R40</f>
        <v>-19411.308829999994</v>
      </c>
      <c r="T40" s="8">
        <f>S40/R40*100</f>
        <v>-36.532390806447964</v>
      </c>
      <c r="U40" s="8"/>
      <c r="V40" s="8">
        <v>81517.149999999994</v>
      </c>
      <c r="W40" s="8">
        <v>67022.514580000003</v>
      </c>
      <c r="X40" s="8">
        <f>V40-W40</f>
        <v>14494.635419999991</v>
      </c>
      <c r="Y40" s="8">
        <f>X40/W40*100</f>
        <v>21.626516866505774</v>
      </c>
      <c r="Z40" s="8"/>
      <c r="AA40" s="8">
        <v>51249.600680000003</v>
      </c>
      <c r="AB40" s="8">
        <v>65618.54552</v>
      </c>
      <c r="AC40" s="8">
        <f>AA40-AB40</f>
        <v>-14368.944839999996</v>
      </c>
      <c r="AD40" s="8">
        <f>AC40/AB40*100</f>
        <v>-21.897688719144892</v>
      </c>
      <c r="AE40" s="8"/>
      <c r="AF40" s="8">
        <v>43009.282520000001</v>
      </c>
      <c r="AG40" s="8">
        <v>43841.256809999999</v>
      </c>
      <c r="AH40" s="8">
        <f>AF40-AG40</f>
        <v>-831.97428999999829</v>
      </c>
      <c r="AI40" s="8">
        <f>AH40/AG40*100</f>
        <v>-1.8976971705113814</v>
      </c>
      <c r="AJ40" s="8"/>
      <c r="AK40" s="8">
        <v>748.47888</v>
      </c>
      <c r="AL40" s="8">
        <v>792.56806000000006</v>
      </c>
      <c r="AM40" s="8">
        <f>AK40-AL40</f>
        <v>-44.089180000000056</v>
      </c>
      <c r="AN40" s="8">
        <f>AM40/AL40*100</f>
        <v>-5.5628257338555951</v>
      </c>
      <c r="AO40" s="8"/>
      <c r="AP40" s="8">
        <v>3017.0511900000001</v>
      </c>
      <c r="AQ40" s="8">
        <v>6598.7918799999998</v>
      </c>
      <c r="AR40" s="8">
        <f>AP40-AQ40</f>
        <v>-3581.7406899999996</v>
      </c>
      <c r="AS40" s="8">
        <f>AR40/AQ40*100</f>
        <v>-54.278733973346647</v>
      </c>
      <c r="AT40" s="8"/>
      <c r="AU40" s="8">
        <v>6092.0076200000003</v>
      </c>
      <c r="AV40" s="8">
        <v>9141.2207500000004</v>
      </c>
      <c r="AW40" s="8">
        <f>AU40-AV40</f>
        <v>-3049.2131300000001</v>
      </c>
      <c r="AX40" s="8">
        <f>AW40/AV40*100</f>
        <v>-33.356738814123922</v>
      </c>
      <c r="AY40" s="8"/>
      <c r="AZ40" s="8">
        <f t="shared" si="23"/>
        <v>265145.12002000003</v>
      </c>
      <c r="BA40" s="8">
        <f t="shared" si="23"/>
        <v>341192.83724999998</v>
      </c>
      <c r="BB40" s="8">
        <f>AZ40-BA40</f>
        <v>-76047.717229999951</v>
      </c>
      <c r="BC40" s="8">
        <f>BB40/BA40*100</f>
        <v>-22.288778933034283</v>
      </c>
    </row>
    <row r="41" spans="1:55" s="10" customFormat="1" ht="15" customHeight="1" x14ac:dyDescent="0.25">
      <c r="A41" s="11" t="s">
        <v>53</v>
      </c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</row>
    <row r="42" spans="1:55" s="10" customFormat="1" ht="15" customHeight="1" x14ac:dyDescent="0.25">
      <c r="A42" s="11" t="s">
        <v>54</v>
      </c>
      <c r="B42" s="8">
        <v>499333.31411000004</v>
      </c>
      <c r="C42" s="8">
        <v>442824.94</v>
      </c>
      <c r="D42" s="8">
        <f>B42-C42</f>
        <v>56508.374110000033</v>
      </c>
      <c r="E42" s="8">
        <f>D42/C42*100</f>
        <v>12.760883366234982</v>
      </c>
      <c r="F42" s="8"/>
      <c r="G42" s="8">
        <v>260390.67665000001</v>
      </c>
      <c r="H42" s="8">
        <v>277612.2</v>
      </c>
      <c r="I42" s="8">
        <f>G42-H42</f>
        <v>-17221.523350000003</v>
      </c>
      <c r="J42" s="8">
        <f>I42/H42*100</f>
        <v>-6.2034461561847793</v>
      </c>
      <c r="K42" s="8"/>
      <c r="L42" s="8">
        <v>395559.34612</v>
      </c>
      <c r="M42" s="8">
        <v>372660.54</v>
      </c>
      <c r="N42" s="8">
        <f>L42-M42</f>
        <v>22898.806120000023</v>
      </c>
      <c r="O42" s="8">
        <f>N42/M42*100</f>
        <v>6.1446822676744963</v>
      </c>
      <c r="P42" s="8"/>
      <c r="Q42" s="8">
        <v>1555169.8357800001</v>
      </c>
      <c r="R42" s="8">
        <v>1515911.8</v>
      </c>
      <c r="S42" s="8">
        <f>Q42-R42</f>
        <v>39258.035780000035</v>
      </c>
      <c r="T42" s="8">
        <f>S42/R42*100</f>
        <v>2.5897308656084106</v>
      </c>
      <c r="U42" s="8"/>
      <c r="V42" s="8">
        <v>66421.05</v>
      </c>
      <c r="W42" s="8">
        <v>65823.45</v>
      </c>
      <c r="X42" s="8">
        <f>V42-W42</f>
        <v>597.60000000000582</v>
      </c>
      <c r="Y42" s="8">
        <f>X42/W42*100</f>
        <v>0.90788313283488764</v>
      </c>
      <c r="Z42" s="8"/>
      <c r="AA42" s="8">
        <v>656222.65573</v>
      </c>
      <c r="AB42" s="8">
        <v>622692.47</v>
      </c>
      <c r="AC42" s="8">
        <f>AA42-AB42</f>
        <v>33530.185730000027</v>
      </c>
      <c r="AD42" s="8">
        <f>AC42/AB42*100</f>
        <v>5.3847103257889124</v>
      </c>
      <c r="AE42" s="8"/>
      <c r="AF42" s="8">
        <v>376344.37964999996</v>
      </c>
      <c r="AG42" s="8">
        <v>341676.59</v>
      </c>
      <c r="AH42" s="8">
        <f>AF42-AG42</f>
        <v>34667.789649999933</v>
      </c>
      <c r="AI42" s="8">
        <f>AH42/AG42*100</f>
        <v>10.146375451124683</v>
      </c>
      <c r="AJ42" s="8"/>
      <c r="AK42" s="8">
        <v>150110.08700999999</v>
      </c>
      <c r="AL42" s="8">
        <v>141225.14000000001</v>
      </c>
      <c r="AM42" s="8">
        <f>AK42-AL42</f>
        <v>8884.9470099999744</v>
      </c>
      <c r="AN42" s="8">
        <f>AM42/AL42*100</f>
        <v>6.2913352466848131</v>
      </c>
      <c r="AO42" s="8"/>
      <c r="AP42" s="8">
        <v>266404.23796</v>
      </c>
      <c r="AQ42" s="8">
        <v>251109.24</v>
      </c>
      <c r="AR42" s="8">
        <f>AP42-AQ42</f>
        <v>15294.997960000008</v>
      </c>
      <c r="AS42" s="8">
        <f>AR42/AQ42*100</f>
        <v>6.090973776990448</v>
      </c>
      <c r="AT42" s="8"/>
      <c r="AU42" s="8">
        <v>495235.65668999997</v>
      </c>
      <c r="AV42" s="8">
        <v>387928.54</v>
      </c>
      <c r="AW42" s="8">
        <f>AU42-AV42</f>
        <v>107307.11669</v>
      </c>
      <c r="AX42" s="8">
        <f>AW42/AV42*100</f>
        <v>27.661567950117821</v>
      </c>
      <c r="AY42" s="8"/>
      <c r="AZ42" s="8">
        <f>B42+G42+L42+Q42+V42+AA42+AF42+AK42+AP42+AU42</f>
        <v>4721191.2396999998</v>
      </c>
      <c r="BA42" s="8">
        <f>C42+H42+M42+R42+W42+AB42+AG42+AL42+AQ42+AV42</f>
        <v>4419464.91</v>
      </c>
      <c r="BB42" s="8">
        <f>AZ42-BA42</f>
        <v>301726.32969999965</v>
      </c>
      <c r="BC42" s="8">
        <f>BB42/BA42*100</f>
        <v>6.827214059721987</v>
      </c>
    </row>
    <row r="43" spans="1:55" s="13" customFormat="1" ht="15" customHeight="1" x14ac:dyDescent="0.25">
      <c r="A43" s="12" t="s">
        <v>55</v>
      </c>
      <c r="B43" s="9">
        <f>B42/(B14/6)</f>
        <v>1.2664711588133415</v>
      </c>
      <c r="C43" s="9">
        <f>C42/(C14/6)</f>
        <v>1.4961766778855781</v>
      </c>
      <c r="D43" s="9">
        <f>B43-C43</f>
        <v>-0.22970551907223657</v>
      </c>
      <c r="E43" s="8">
        <f>D43/C43*100</f>
        <v>-15.35283382420185</v>
      </c>
      <c r="F43" s="9"/>
      <c r="G43" s="9">
        <f>G42/(G14/6)</f>
        <v>1.5535984090543056</v>
      </c>
      <c r="H43" s="9">
        <f>H42/(H14/6)</f>
        <v>1.84359637247019</v>
      </c>
      <c r="I43" s="9">
        <f>G43-H43</f>
        <v>-0.28999796341588446</v>
      </c>
      <c r="J43" s="8">
        <f>I43/H43*100</f>
        <v>-15.730013778847008</v>
      </c>
      <c r="K43" s="9"/>
      <c r="L43" s="9">
        <f>L42/(L14/6)</f>
        <v>1.3341703180585167</v>
      </c>
      <c r="M43" s="9">
        <f>M42/(M14/6)</f>
        <v>1.4013220893665166</v>
      </c>
      <c r="N43" s="9">
        <f>L43-M43</f>
        <v>-6.7151771307999875E-2</v>
      </c>
      <c r="O43" s="8">
        <f>N43/M43*100</f>
        <v>-4.7920297423097491</v>
      </c>
      <c r="P43" s="9"/>
      <c r="Q43" s="9">
        <f>Q42/(Q14/6)</f>
        <v>1.6942865828758398</v>
      </c>
      <c r="R43" s="9">
        <f>R42/(R14/6)</f>
        <v>2.1301899840074534</v>
      </c>
      <c r="S43" s="9">
        <f>Q43-R43</f>
        <v>-0.43590340113161363</v>
      </c>
      <c r="T43" s="8">
        <f>S43/R43*100</f>
        <v>-20.463123214557768</v>
      </c>
      <c r="U43" s="9"/>
      <c r="V43" s="9">
        <f>V42/(V14/6)</f>
        <v>1.0210553041182251</v>
      </c>
      <c r="W43" s="9">
        <f>W42/(W14/6)</f>
        <v>1.2131213098566711</v>
      </c>
      <c r="X43" s="9">
        <f>V43-W43</f>
        <v>-0.19206600573844601</v>
      </c>
      <c r="Y43" s="8">
        <f>X43/W43*100</f>
        <v>-15.832382481281973</v>
      </c>
      <c r="Z43" s="9"/>
      <c r="AA43" s="9">
        <f>AA42/(AA14/6)</f>
        <v>1.7686931174198723</v>
      </c>
      <c r="AB43" s="9">
        <f>AB42/(AB14/6)</f>
        <v>1.8403677904388904</v>
      </c>
      <c r="AC43" s="9">
        <f>AA43-AB43</f>
        <v>-7.1674673019018087E-2</v>
      </c>
      <c r="AD43" s="8">
        <f>AC43/AB43*100</f>
        <v>-3.8945841908005319</v>
      </c>
      <c r="AE43" s="9"/>
      <c r="AF43" s="9">
        <f>AF42/(AF14/6)</f>
        <v>1.4969952430468645</v>
      </c>
      <c r="AG43" s="9">
        <f>AG42/(AG14/6)</f>
        <v>1.6777895424404639</v>
      </c>
      <c r="AH43" s="9">
        <f>AF43-AG43</f>
        <v>-0.18079429939359937</v>
      </c>
      <c r="AI43" s="8">
        <f>AH43/AG43*100</f>
        <v>-10.775743609095407</v>
      </c>
      <c r="AJ43" s="8"/>
      <c r="AK43" s="9">
        <f>AK42/(AK14/6)</f>
        <v>1.0431858790456527</v>
      </c>
      <c r="AL43" s="9">
        <f>AL42/(AL14/6)</f>
        <v>1.0283126827035531</v>
      </c>
      <c r="AM43" s="9">
        <f>AK43-AL43</f>
        <v>1.4873196342099604E-2</v>
      </c>
      <c r="AN43" s="8">
        <f>AM43/AL43*100</f>
        <v>1.4463690463290066</v>
      </c>
      <c r="AO43" s="9"/>
      <c r="AP43" s="9">
        <f>AP42/(AP14/6)</f>
        <v>0.74350258395057367</v>
      </c>
      <c r="AQ43" s="9">
        <f>AQ42/(AQ14/6)</f>
        <v>0.96837375049790753</v>
      </c>
      <c r="AR43" s="9">
        <f>AP43-AQ43</f>
        <v>-0.22487116654733386</v>
      </c>
      <c r="AS43" s="8">
        <f>AR43/AQ43*100</f>
        <v>-23.221526443866548</v>
      </c>
      <c r="AT43" s="9"/>
      <c r="AU43" s="9">
        <f>AU42/(AU14/6)</f>
        <v>1.6889671793131786</v>
      </c>
      <c r="AV43" s="9">
        <f>AV42/(AV14/6)</f>
        <v>1.4257474629699602</v>
      </c>
      <c r="AW43" s="9">
        <f>AU43-AV43</f>
        <v>0.26321971634321839</v>
      </c>
      <c r="AX43" s="8">
        <f>AW43/AV43*100</f>
        <v>18.461875134247691</v>
      </c>
      <c r="AY43" s="9"/>
      <c r="AZ43" s="9">
        <f>AZ42/(AZ14/3)</f>
        <v>0.72429874308988307</v>
      </c>
      <c r="BA43" s="9">
        <f>BA42/(BA14/3)</f>
        <v>0.82173266626945562</v>
      </c>
      <c r="BB43" s="9">
        <f>AZ43-BA43</f>
        <v>-9.7433923179572557E-2</v>
      </c>
      <c r="BC43" s="8">
        <f>BB43/BA43*100</f>
        <v>-11.857131543998136</v>
      </c>
    </row>
    <row r="44" spans="1:55" s="14" customFormat="1" ht="15" customHeight="1" x14ac:dyDescent="0.25">
      <c r="A44" s="17" t="s">
        <v>56</v>
      </c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18"/>
      <c r="BA44" s="18"/>
      <c r="BB44" s="8"/>
      <c r="BC44" s="8"/>
    </row>
    <row r="45" spans="1:55" s="10" customFormat="1" ht="15" customHeight="1" x14ac:dyDescent="0.25">
      <c r="A45" s="11" t="s">
        <v>54</v>
      </c>
      <c r="B45" s="8">
        <v>345828.97907000006</v>
      </c>
      <c r="C45" s="8">
        <v>327354.81</v>
      </c>
      <c r="D45" s="8">
        <f t="shared" ref="D45:D50" si="24">B45-C45</f>
        <v>18474.169070000062</v>
      </c>
      <c r="E45" s="8">
        <f t="shared" ref="E45:E50" si="25">D45/C45*100</f>
        <v>5.6434695644154615</v>
      </c>
      <c r="F45" s="8"/>
      <c r="G45" s="8">
        <v>108460.23360000001</v>
      </c>
      <c r="H45" s="8">
        <v>139576.16</v>
      </c>
      <c r="I45" s="8">
        <f t="shared" ref="I45:I50" si="26">G45-H45</f>
        <v>-31115.926399999997</v>
      </c>
      <c r="J45" s="8">
        <f t="shared" ref="J45:J50" si="27">I45/H45*100</f>
        <v>-22.29315264153993</v>
      </c>
      <c r="K45" s="8"/>
      <c r="L45" s="8">
        <v>240682.5613</v>
      </c>
      <c r="M45" s="8">
        <v>269517.05</v>
      </c>
      <c r="N45" s="8">
        <f t="shared" ref="N45:N50" si="28">L45-M45</f>
        <v>-28834.488699999987</v>
      </c>
      <c r="O45" s="8">
        <f t="shared" ref="O45:O50" si="29">N45/M45*100</f>
        <v>-10.698576843283195</v>
      </c>
      <c r="P45" s="8"/>
      <c r="Q45" s="8">
        <v>740617.16217999998</v>
      </c>
      <c r="R45" s="8">
        <v>919447.49</v>
      </c>
      <c r="S45" s="8">
        <f t="shared" ref="S45:S50" si="30">Q45-R45</f>
        <v>-178830.32782000001</v>
      </c>
      <c r="T45" s="8">
        <f t="shared" ref="T45:T50" si="31">S45/R45*100</f>
        <v>-19.449759748650791</v>
      </c>
      <c r="U45" s="8"/>
      <c r="V45" s="8">
        <v>39857.65</v>
      </c>
      <c r="W45" s="8">
        <v>38145.660000000003</v>
      </c>
      <c r="X45" s="8">
        <f t="shared" ref="X45:X50" si="32">V45-W45</f>
        <v>1711.989999999998</v>
      </c>
      <c r="Y45" s="8">
        <f t="shared" ref="Y45:Y50" si="33">X45/W45*100</f>
        <v>4.4880335010588297</v>
      </c>
      <c r="Z45" s="8"/>
      <c r="AA45" s="8">
        <v>282347.24285999994</v>
      </c>
      <c r="AB45" s="8">
        <v>339959.33</v>
      </c>
      <c r="AC45" s="8">
        <f t="shared" ref="AC45:AC50" si="34">AA45-AB45</f>
        <v>-57612.087140000076</v>
      </c>
      <c r="AD45" s="8">
        <f t="shared" ref="AD45:AD50" si="35">AC45/AB45*100</f>
        <v>-16.946758643158898</v>
      </c>
      <c r="AE45" s="8"/>
      <c r="AF45" s="8">
        <v>201597.76066000003</v>
      </c>
      <c r="AG45" s="8">
        <v>205522.61</v>
      </c>
      <c r="AH45" s="8">
        <f t="shared" ref="AH45:AH50" si="36">AF45-AG45</f>
        <v>-3924.849339999957</v>
      </c>
      <c r="AI45" s="8">
        <f t="shared" ref="AI45:AI50" si="37">AH45/AG45*100</f>
        <v>-1.909692242619903</v>
      </c>
      <c r="AJ45" s="8"/>
      <c r="AK45" s="8">
        <v>107550.14987000001</v>
      </c>
      <c r="AL45" s="8">
        <v>140454.18</v>
      </c>
      <c r="AM45" s="8">
        <f t="shared" ref="AM45:AM50" si="38">AK45-AL45</f>
        <v>-32904.030129999985</v>
      </c>
      <c r="AN45" s="8">
        <f t="shared" ref="AN45:AN50" si="39">AM45/AL45*100</f>
        <v>-23.426878523658026</v>
      </c>
      <c r="AO45" s="8"/>
      <c r="AP45" s="8">
        <v>280214.48862000002</v>
      </c>
      <c r="AQ45" s="8">
        <v>338441.15</v>
      </c>
      <c r="AR45" s="8">
        <f t="shared" ref="AR45:AR50" si="40">AP45-AQ45</f>
        <v>-58226.661380000005</v>
      </c>
      <c r="AS45" s="8">
        <f t="shared" ref="AS45:AS50" si="41">AR45/AQ45*100</f>
        <v>-17.204368139039829</v>
      </c>
      <c r="AT45" s="8"/>
      <c r="AU45" s="8">
        <v>243372.21980000002</v>
      </c>
      <c r="AV45" s="8">
        <v>331066.96999999997</v>
      </c>
      <c r="AW45" s="8">
        <f t="shared" ref="AW45:AW50" si="42">AU45-AV45</f>
        <v>-87694.750199999951</v>
      </c>
      <c r="AX45" s="8">
        <f t="shared" ref="AX45:AX50" si="43">AW45/AV45*100</f>
        <v>-26.488522911240576</v>
      </c>
      <c r="AY45" s="8"/>
      <c r="AZ45" s="8">
        <f>B45+G45+L45+Q45+V45+AA45+AF45+AK45+AP45+AU45</f>
        <v>2590528.44796</v>
      </c>
      <c r="BA45" s="8">
        <f>C45+H45+M45+R45+W45+AB45+AG45+AL45+AQ45+AV45</f>
        <v>3049485.41</v>
      </c>
      <c r="BB45" s="8">
        <f t="shared" ref="BB45:BB50" si="44">AZ45-BA45</f>
        <v>-458956.96204000013</v>
      </c>
      <c r="BC45" s="8">
        <f t="shared" ref="BC45:BC50" si="45">BB45/BA45*100</f>
        <v>-15.050308505657028</v>
      </c>
    </row>
    <row r="46" spans="1:55" s="13" customFormat="1" ht="15" customHeight="1" x14ac:dyDescent="0.25">
      <c r="A46" s="12" t="s">
        <v>57</v>
      </c>
      <c r="B46" s="9">
        <f>B45/(B23/6)</f>
        <v>1.1360015574374289</v>
      </c>
      <c r="C46" s="9">
        <f>C45/(C23/6)</f>
        <v>1.3669593507199813</v>
      </c>
      <c r="D46" s="9">
        <f t="shared" si="24"/>
        <v>-0.23095779328255239</v>
      </c>
      <c r="E46" s="8">
        <f t="shared" si="25"/>
        <v>-16.89573235377528</v>
      </c>
      <c r="F46" s="9"/>
      <c r="G46" s="9">
        <f>G45/(G23/6)</f>
        <v>0.93531914608612099</v>
      </c>
      <c r="H46" s="9">
        <f>H45/(H23/6)</f>
        <v>1.2084967147395769</v>
      </c>
      <c r="I46" s="9">
        <f t="shared" si="26"/>
        <v>-0.27317756865345588</v>
      </c>
      <c r="J46" s="8">
        <f t="shared" si="27"/>
        <v>-22.604742348209349</v>
      </c>
      <c r="K46" s="9"/>
      <c r="L46" s="9">
        <f>L45/(L23/6)</f>
        <v>1.0260654427503992</v>
      </c>
      <c r="M46" s="9">
        <f>M45/(M23/6)</f>
        <v>1.2316482479031707</v>
      </c>
      <c r="N46" s="9">
        <f t="shared" si="28"/>
        <v>-0.2055828051527715</v>
      </c>
      <c r="O46" s="8">
        <f t="shared" si="29"/>
        <v>-16.691681695871168</v>
      </c>
      <c r="P46" s="9"/>
      <c r="Q46" s="9">
        <f>Q45/(Q23/6)</f>
        <v>1.0178537834618704</v>
      </c>
      <c r="R46" s="9">
        <f>R45/(R23/6)</f>
        <v>1.4211151175773595</v>
      </c>
      <c r="S46" s="9">
        <f t="shared" si="30"/>
        <v>-0.40326133411548915</v>
      </c>
      <c r="T46" s="8">
        <f t="shared" si="31"/>
        <v>-28.376401681163404</v>
      </c>
      <c r="U46" s="9"/>
      <c r="V46" s="9">
        <f>V45/(V23/6)</f>
        <v>1.0122830465907147</v>
      </c>
      <c r="W46" s="9">
        <f>W45/(W23/6)</f>
        <v>1.1622468946240889</v>
      </c>
      <c r="X46" s="9">
        <f t="shared" si="32"/>
        <v>-0.14996384803337426</v>
      </c>
      <c r="Y46" s="8">
        <f t="shared" si="33"/>
        <v>-12.902925249964017</v>
      </c>
      <c r="Z46" s="9"/>
      <c r="AA46" s="9">
        <f>AA45/(AA23/6)</f>
        <v>1.0042956759867949</v>
      </c>
      <c r="AB46" s="9">
        <f>AB45/(AB23/6)</f>
        <v>1.2169723604970504</v>
      </c>
      <c r="AC46" s="9">
        <f t="shared" si="34"/>
        <v>-0.21267668451025545</v>
      </c>
      <c r="AD46" s="8">
        <f t="shared" si="35"/>
        <v>-17.47588453228235</v>
      </c>
      <c r="AE46" s="9"/>
      <c r="AF46" s="9">
        <f>AF45/(AF23/6)</f>
        <v>1.0709142607223223</v>
      </c>
      <c r="AG46" s="9">
        <f>AG45/(AG23/6)</f>
        <v>1.2726506312109562</v>
      </c>
      <c r="AH46" s="9">
        <f t="shared" si="36"/>
        <v>-0.20173637048863391</v>
      </c>
      <c r="AI46" s="8">
        <f t="shared" si="37"/>
        <v>-15.851669385232389</v>
      </c>
      <c r="AJ46" s="8"/>
      <c r="AK46" s="9">
        <f>AK45/(AK23/6)</f>
        <v>1.011059514157483</v>
      </c>
      <c r="AL46" s="9">
        <f>AL45/(AL23/6)</f>
        <v>1.2774846704614167</v>
      </c>
      <c r="AM46" s="9">
        <f t="shared" si="38"/>
        <v>-0.26642515630393371</v>
      </c>
      <c r="AN46" s="8">
        <f t="shared" si="39"/>
        <v>-20.855448402970126</v>
      </c>
      <c r="AO46" s="9"/>
      <c r="AP46" s="9">
        <f>AP45/(AP23/6)</f>
        <v>1.0261332009236093</v>
      </c>
      <c r="AQ46" s="9">
        <f>AQ45/(AQ23/6)</f>
        <v>1.4691909801293348</v>
      </c>
      <c r="AR46" s="9">
        <f t="shared" si="40"/>
        <v>-0.44305777920572553</v>
      </c>
      <c r="AS46" s="8">
        <f t="shared" si="41"/>
        <v>-30.156581764933144</v>
      </c>
      <c r="AT46" s="9"/>
      <c r="AU46" s="9">
        <f>AU45/(AU23/6)</f>
        <v>1.1410425571457654</v>
      </c>
      <c r="AV46" s="9">
        <f>AV45/(AV23/6)</f>
        <v>1.4584433607836664</v>
      </c>
      <c r="AW46" s="9">
        <f t="shared" si="42"/>
        <v>-0.31740080363790102</v>
      </c>
      <c r="AX46" s="8">
        <f t="shared" si="43"/>
        <v>-21.762984574687344</v>
      </c>
      <c r="AY46" s="9"/>
      <c r="AZ46" s="9">
        <f>AZ45/(AZ23/9)</f>
        <v>1.5642753283498683</v>
      </c>
      <c r="BA46" s="9">
        <f>BA45/(BA23/9)</f>
        <v>2.0224246087027056</v>
      </c>
      <c r="BB46" s="9">
        <f t="shared" si="44"/>
        <v>-0.45814928035283731</v>
      </c>
      <c r="BC46" s="8">
        <f t="shared" si="45"/>
        <v>-22.653466457111566</v>
      </c>
    </row>
    <row r="47" spans="1:55" s="10" customFormat="1" ht="15" customHeight="1" x14ac:dyDescent="0.25">
      <c r="A47" s="11" t="s">
        <v>58</v>
      </c>
      <c r="B47" s="10">
        <v>319973.70902666671</v>
      </c>
      <c r="C47" s="10">
        <v>156559.57289444443</v>
      </c>
      <c r="D47" s="10">
        <f t="shared" si="24"/>
        <v>163414.13613222228</v>
      </c>
      <c r="E47" s="10">
        <f t="shared" si="25"/>
        <v>104.37824599994237</v>
      </c>
      <c r="G47" s="10">
        <v>117507.969</v>
      </c>
      <c r="H47" s="10">
        <v>81813.825144999995</v>
      </c>
      <c r="I47" s="10">
        <f t="shared" si="26"/>
        <v>35694.143855000002</v>
      </c>
      <c r="J47" s="10">
        <f t="shared" si="27"/>
        <v>43.628498963028164</v>
      </c>
      <c r="L47" s="10">
        <v>252394.9398133333</v>
      </c>
      <c r="M47" s="10">
        <v>149858.33732722222</v>
      </c>
      <c r="N47" s="10">
        <f t="shared" si="28"/>
        <v>102536.60248611108</v>
      </c>
      <c r="O47" s="10">
        <f t="shared" si="29"/>
        <v>68.422354281308969</v>
      </c>
      <c r="Q47" s="10">
        <v>811630.11353000009</v>
      </c>
      <c r="R47" s="10">
        <v>432447.02978888893</v>
      </c>
      <c r="S47" s="10">
        <f t="shared" si="30"/>
        <v>379183.08374111116</v>
      </c>
      <c r="T47" s="10">
        <f t="shared" si="31"/>
        <v>87.683128249538427</v>
      </c>
      <c r="V47" s="10">
        <v>39781.899126666664</v>
      </c>
      <c r="W47" s="10">
        <v>21287.997117777781</v>
      </c>
      <c r="X47" s="10">
        <f t="shared" si="32"/>
        <v>18493.902008888883</v>
      </c>
      <c r="Y47" s="10">
        <f t="shared" si="33"/>
        <v>86.874786324752336</v>
      </c>
      <c r="AA47" s="10">
        <v>313162.55010999995</v>
      </c>
      <c r="AB47" s="10">
        <v>190436.90051555555</v>
      </c>
      <c r="AC47" s="10">
        <f t="shared" si="34"/>
        <v>122725.6495944444</v>
      </c>
      <c r="AD47" s="10">
        <f t="shared" si="35"/>
        <v>64.44425910220049</v>
      </c>
      <c r="AF47" s="10">
        <v>205845.80172166668</v>
      </c>
      <c r="AG47" s="10">
        <v>111594.58055388888</v>
      </c>
      <c r="AH47" s="10">
        <f t="shared" si="36"/>
        <v>94251.221167777796</v>
      </c>
      <c r="AI47" s="10">
        <f t="shared" si="37"/>
        <v>84.458600677533795</v>
      </c>
      <c r="AK47" s="10">
        <v>105695.31390666668</v>
      </c>
      <c r="AL47" s="10">
        <v>67959.919961666659</v>
      </c>
      <c r="AM47" s="10">
        <f t="shared" si="38"/>
        <v>37735.393945000018</v>
      </c>
      <c r="AN47" s="10">
        <f t="shared" si="39"/>
        <v>55.52595407158362</v>
      </c>
      <c r="AP47" s="10">
        <v>303861.81117333332</v>
      </c>
      <c r="AQ47" s="10">
        <v>161994.59786055554</v>
      </c>
      <c r="AR47" s="10">
        <f t="shared" si="40"/>
        <v>141867.21331277778</v>
      </c>
      <c r="AS47" s="10">
        <f t="shared" si="41"/>
        <v>87.575274229142281</v>
      </c>
      <c r="AU47" s="10">
        <v>248001.37277833335</v>
      </c>
      <c r="AV47" s="10">
        <v>153991.40026833335</v>
      </c>
      <c r="AW47" s="10">
        <f t="shared" si="42"/>
        <v>94009.972509999992</v>
      </c>
      <c r="AX47" s="10">
        <f t="shared" si="43"/>
        <v>61.048845809691699</v>
      </c>
      <c r="AZ47" s="10">
        <f t="shared" ref="AZ47:BA49" si="46">B47+G47+L47+Q47+V47+AA47+AF47+AK47+AP47+AU47</f>
        <v>2717855.4801866668</v>
      </c>
      <c r="BA47" s="10">
        <f t="shared" si="46"/>
        <v>1527944.1614333333</v>
      </c>
      <c r="BB47" s="10">
        <f t="shared" si="44"/>
        <v>1189911.3187533335</v>
      </c>
      <c r="BC47" s="10">
        <f t="shared" si="45"/>
        <v>77.876623294734927</v>
      </c>
    </row>
    <row r="48" spans="1:55" s="10" customFormat="1" ht="15" customHeight="1" x14ac:dyDescent="0.25">
      <c r="A48" s="11" t="s">
        <v>59</v>
      </c>
      <c r="B48" s="10">
        <v>3255.7790299999997</v>
      </c>
      <c r="C48" s="10">
        <v>2130.0642499999999</v>
      </c>
      <c r="D48" s="10">
        <f t="shared" si="24"/>
        <v>1125.7147799999998</v>
      </c>
      <c r="E48" s="10">
        <f t="shared" si="25"/>
        <v>52.848865004893618</v>
      </c>
      <c r="G48" s="10">
        <v>685.79743000000008</v>
      </c>
      <c r="H48" s="10">
        <v>399.63355000000001</v>
      </c>
      <c r="I48" s="10">
        <f t="shared" si="26"/>
        <v>286.16388000000006</v>
      </c>
      <c r="J48" s="10">
        <f t="shared" si="27"/>
        <v>71.60657056946296</v>
      </c>
      <c r="L48" s="10">
        <v>124.34399999999999</v>
      </c>
      <c r="M48" s="10">
        <v>28.321480000000001</v>
      </c>
      <c r="N48" s="10">
        <f t="shared" si="28"/>
        <v>96.022519999999986</v>
      </c>
      <c r="O48" s="10">
        <f t="shared" si="29"/>
        <v>339.04485217580429</v>
      </c>
      <c r="Q48" s="10">
        <v>2450.1145200000001</v>
      </c>
      <c r="R48" s="10">
        <v>520.45990000000006</v>
      </c>
      <c r="S48" s="10">
        <f t="shared" si="30"/>
        <v>1929.65462</v>
      </c>
      <c r="T48" s="10">
        <f t="shared" si="31"/>
        <v>370.75951864879499</v>
      </c>
      <c r="V48" s="10">
        <v>62.611449999999998</v>
      </c>
      <c r="W48" s="10">
        <v>40.172080000000001</v>
      </c>
      <c r="X48" s="10">
        <f t="shared" si="32"/>
        <v>22.439369999999997</v>
      </c>
      <c r="Y48" s="10">
        <f t="shared" si="33"/>
        <v>55.858123353333944</v>
      </c>
      <c r="AA48" s="10">
        <v>0</v>
      </c>
      <c r="AB48" s="10">
        <v>0</v>
      </c>
      <c r="AC48" s="10">
        <f t="shared" si="34"/>
        <v>0</v>
      </c>
      <c r="AF48" s="10">
        <v>243.44120999999998</v>
      </c>
      <c r="AG48" s="10">
        <v>387.24400000000003</v>
      </c>
      <c r="AH48" s="10">
        <f t="shared" si="36"/>
        <v>-143.80279000000004</v>
      </c>
      <c r="AI48" s="10">
        <f t="shared" si="37"/>
        <v>-37.134930431459246</v>
      </c>
      <c r="AK48" s="10">
        <v>151.81299999999999</v>
      </c>
      <c r="AL48" s="10">
        <v>277.09577000000002</v>
      </c>
      <c r="AM48" s="10">
        <f t="shared" si="38"/>
        <v>-125.28277000000003</v>
      </c>
      <c r="AN48" s="10">
        <f t="shared" si="39"/>
        <v>-45.212804944658672</v>
      </c>
      <c r="AP48" s="10">
        <v>1115.27891</v>
      </c>
      <c r="AQ48" s="10">
        <v>2039.19175</v>
      </c>
      <c r="AR48" s="10">
        <f t="shared" si="40"/>
        <v>-923.91283999999996</v>
      </c>
      <c r="AS48" s="10">
        <f t="shared" si="41"/>
        <v>-45.307796091269985</v>
      </c>
      <c r="AU48" s="10">
        <v>6984.3497300000008</v>
      </c>
      <c r="AV48" s="10">
        <v>3145.7132299999998</v>
      </c>
      <c r="AW48" s="10">
        <f t="shared" si="42"/>
        <v>3838.636500000001</v>
      </c>
      <c r="AX48" s="10">
        <f t="shared" si="43"/>
        <v>122.02754095293045</v>
      </c>
      <c r="AZ48" s="10">
        <f t="shared" si="46"/>
        <v>15073.529280000002</v>
      </c>
      <c r="BA48" s="10">
        <f t="shared" si="46"/>
        <v>8967.8960100000004</v>
      </c>
      <c r="BB48" s="10">
        <f t="shared" si="44"/>
        <v>6105.6332700000021</v>
      </c>
      <c r="BC48" s="10">
        <f t="shared" si="45"/>
        <v>68.083230037365269</v>
      </c>
    </row>
    <row r="49" spans="1:62" s="10" customFormat="1" ht="15" customHeight="1" x14ac:dyDescent="0.25">
      <c r="A49" s="11" t="s">
        <v>60</v>
      </c>
      <c r="B49" s="10">
        <v>39992.23414</v>
      </c>
      <c r="C49" s="10">
        <v>40383.797989999999</v>
      </c>
      <c r="D49" s="10">
        <f t="shared" si="24"/>
        <v>-391.56384999999864</v>
      </c>
      <c r="E49" s="10">
        <f t="shared" si="25"/>
        <v>-0.96960630126210345</v>
      </c>
      <c r="G49" s="10">
        <v>18402.76885</v>
      </c>
      <c r="H49" s="10">
        <v>21979.709869999999</v>
      </c>
      <c r="I49" s="10">
        <f t="shared" si="26"/>
        <v>-3576.9410199999984</v>
      </c>
      <c r="J49" s="10">
        <f t="shared" si="27"/>
        <v>-16.273831825606344</v>
      </c>
      <c r="L49" s="10">
        <v>31888.223489999993</v>
      </c>
      <c r="M49" s="10">
        <v>37496.981719999996</v>
      </c>
      <c r="N49" s="10">
        <f t="shared" si="28"/>
        <v>-5608.7582300000031</v>
      </c>
      <c r="O49" s="10">
        <f t="shared" si="29"/>
        <v>-14.957892536210254</v>
      </c>
      <c r="Q49" s="10">
        <v>103635.4789</v>
      </c>
      <c r="R49" s="10">
        <v>119380.07504999998</v>
      </c>
      <c r="S49" s="10">
        <f t="shared" si="30"/>
        <v>-15744.596149999983</v>
      </c>
      <c r="T49" s="10">
        <f t="shared" si="31"/>
        <v>-13.188629797230126</v>
      </c>
      <c r="V49" s="10">
        <v>6047.5877700000001</v>
      </c>
      <c r="W49" s="10">
        <v>6897.88501</v>
      </c>
      <c r="X49" s="10">
        <f t="shared" si="32"/>
        <v>-850.29723999999987</v>
      </c>
      <c r="Y49" s="10">
        <f t="shared" si="33"/>
        <v>-12.326926858990941</v>
      </c>
      <c r="AA49" s="10">
        <v>43736.75174</v>
      </c>
      <c r="AB49" s="10">
        <v>51326.209130000003</v>
      </c>
      <c r="AC49" s="10">
        <f t="shared" si="34"/>
        <v>-7589.4573900000032</v>
      </c>
      <c r="AD49" s="10">
        <f t="shared" si="35"/>
        <v>-14.786709399825886</v>
      </c>
      <c r="AF49" s="10">
        <v>28433.880960000002</v>
      </c>
      <c r="AG49" s="10">
        <v>33141.087939999998</v>
      </c>
      <c r="AH49" s="10">
        <f t="shared" si="36"/>
        <v>-4707.2069799999954</v>
      </c>
      <c r="AI49" s="10">
        <f t="shared" si="37"/>
        <v>-14.20353788180436</v>
      </c>
      <c r="AK49" s="10">
        <v>16825.32158</v>
      </c>
      <c r="AL49" s="10">
        <v>21081.964809999998</v>
      </c>
      <c r="AM49" s="10">
        <f t="shared" si="38"/>
        <v>-4256.6432299999979</v>
      </c>
      <c r="AN49" s="10">
        <f t="shared" si="39"/>
        <v>-20.19092275488908</v>
      </c>
      <c r="AP49" s="10">
        <v>31094.77707</v>
      </c>
      <c r="AQ49" s="10">
        <v>35808.564149999998</v>
      </c>
      <c r="AR49" s="10">
        <f t="shared" si="40"/>
        <v>-4713.7870799999982</v>
      </c>
      <c r="AS49" s="10">
        <f t="shared" si="41"/>
        <v>-13.163853932411859</v>
      </c>
      <c r="AU49" s="10">
        <v>28228.79826</v>
      </c>
      <c r="AV49" s="10">
        <v>35580.689440000002</v>
      </c>
      <c r="AW49" s="10">
        <f t="shared" si="42"/>
        <v>-7351.8911800000024</v>
      </c>
      <c r="AX49" s="10">
        <f t="shared" si="43"/>
        <v>-20.662587756759336</v>
      </c>
      <c r="AZ49" s="10">
        <f t="shared" si="46"/>
        <v>348285.82276000001</v>
      </c>
      <c r="BA49" s="10">
        <f t="shared" si="46"/>
        <v>403076.96510999993</v>
      </c>
      <c r="BB49" s="10">
        <f t="shared" si="44"/>
        <v>-54791.142349999922</v>
      </c>
      <c r="BC49" s="10">
        <f t="shared" si="45"/>
        <v>-13.593220921232099</v>
      </c>
    </row>
    <row r="50" spans="1:62" s="10" customFormat="1" ht="15" hidden="1" customHeight="1" x14ac:dyDescent="0.25">
      <c r="A50" s="11" t="s">
        <v>61</v>
      </c>
      <c r="B50" s="8">
        <f>B15</f>
        <v>53724.718540000002</v>
      </c>
      <c r="C50" s="8">
        <f>C15</f>
        <v>46176.265980000004</v>
      </c>
      <c r="D50" s="8">
        <f t="shared" si="24"/>
        <v>7548.4525599999979</v>
      </c>
      <c r="E50" s="8">
        <f t="shared" si="25"/>
        <v>16.347039761225833</v>
      </c>
      <c r="F50" s="8"/>
      <c r="G50" s="8">
        <f>G15</f>
        <v>32248.942460000002</v>
      </c>
      <c r="H50" s="8">
        <f>H15</f>
        <v>31246.154519999996</v>
      </c>
      <c r="I50" s="8">
        <f t="shared" si="26"/>
        <v>1002.7879400000056</v>
      </c>
      <c r="J50" s="8">
        <f t="shared" si="27"/>
        <v>3.2093163315765545</v>
      </c>
      <c r="K50" s="8"/>
      <c r="L50" s="8">
        <f>L15</f>
        <v>40778.111300000004</v>
      </c>
      <c r="M50" s="8">
        <f>M15</f>
        <v>38550.020879999996</v>
      </c>
      <c r="N50" s="8">
        <f t="shared" si="28"/>
        <v>2228.0904200000077</v>
      </c>
      <c r="O50" s="8">
        <f t="shared" si="29"/>
        <v>5.7797385556176328</v>
      </c>
      <c r="P50" s="8"/>
      <c r="Q50" s="8">
        <f>Q15</f>
        <v>67520.703670000003</v>
      </c>
      <c r="R50" s="8">
        <f>R15</f>
        <v>64125.795929999993</v>
      </c>
      <c r="S50" s="8">
        <f t="shared" si="30"/>
        <v>3394.9077400000097</v>
      </c>
      <c r="T50" s="8">
        <f t="shared" si="31"/>
        <v>5.2941373916136749</v>
      </c>
      <c r="U50" s="8"/>
      <c r="V50" s="8">
        <f>V15</f>
        <v>40448.494309999995</v>
      </c>
      <c r="W50" s="8">
        <f>W15</f>
        <v>39296.312539999999</v>
      </c>
      <c r="X50" s="8">
        <f t="shared" si="32"/>
        <v>1152.1817699999956</v>
      </c>
      <c r="Y50" s="8">
        <f t="shared" si="33"/>
        <v>2.9320353374815551</v>
      </c>
      <c r="Z50" s="8"/>
      <c r="AA50" s="8">
        <f>AA15</f>
        <v>56849.010910000005</v>
      </c>
      <c r="AB50" s="8">
        <f>AB15</f>
        <v>53334.392330000002</v>
      </c>
      <c r="AC50" s="8">
        <f t="shared" si="34"/>
        <v>3514.6185800000021</v>
      </c>
      <c r="AD50" s="8">
        <f t="shared" si="35"/>
        <v>6.5897789896128014</v>
      </c>
      <c r="AE50" s="8"/>
      <c r="AF50" s="8">
        <f>AF15</f>
        <v>37525.375500000002</v>
      </c>
      <c r="AG50" s="8">
        <f>AG15</f>
        <v>36638.302689999997</v>
      </c>
      <c r="AH50" s="8">
        <f t="shared" si="36"/>
        <v>887.07281000000512</v>
      </c>
      <c r="AI50" s="8">
        <f t="shared" si="37"/>
        <v>2.4211624034705119</v>
      </c>
      <c r="AJ50" s="8"/>
      <c r="AK50" s="8">
        <f>AK15</f>
        <v>31801.532850000003</v>
      </c>
      <c r="AL50" s="8">
        <f>AL15</f>
        <v>30818.046110000003</v>
      </c>
      <c r="AM50" s="8">
        <f t="shared" si="38"/>
        <v>983.48674000000028</v>
      </c>
      <c r="AN50" s="8">
        <f t="shared" si="39"/>
        <v>3.1912689613403926</v>
      </c>
      <c r="AO50" s="8"/>
      <c r="AP50" s="8">
        <f>AP15</f>
        <v>42356.962820000001</v>
      </c>
      <c r="AQ50" s="8">
        <f>AQ15</f>
        <v>36693.343699999998</v>
      </c>
      <c r="AR50" s="8">
        <f t="shared" si="40"/>
        <v>5663.619120000003</v>
      </c>
      <c r="AS50" s="8">
        <f t="shared" si="41"/>
        <v>15.435004142181796</v>
      </c>
      <c r="AT50" s="8"/>
      <c r="AU50" s="8">
        <f>AU15</f>
        <v>37093.004410000001</v>
      </c>
      <c r="AV50" s="8">
        <f>AV15</f>
        <v>36499.065740000005</v>
      </c>
      <c r="AW50" s="8">
        <f t="shared" si="42"/>
        <v>593.93866999999591</v>
      </c>
      <c r="AX50" s="8">
        <f t="shared" si="43"/>
        <v>1.6272708847697641</v>
      </c>
      <c r="AY50" s="8"/>
      <c r="AZ50" s="8">
        <f>B50+G50+L50+Q50+V50+AA50+AF50+AK50+AP50+AU50</f>
        <v>440346.85677000007</v>
      </c>
      <c r="BA50" s="8">
        <f>C50+H50+M50+R50+W50+AB50+AG50+AL50+AQ50+AV50</f>
        <v>413377.70042000001</v>
      </c>
      <c r="BB50" s="8">
        <f t="shared" si="44"/>
        <v>26969.156350000063</v>
      </c>
      <c r="BC50" s="8">
        <f t="shared" si="45"/>
        <v>6.5240955964965845</v>
      </c>
    </row>
    <row r="51" spans="1:62" s="14" customFormat="1" ht="9.9" customHeight="1" x14ac:dyDescent="0.25"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10"/>
      <c r="BE51" s="10"/>
      <c r="BF51" s="10"/>
    </row>
    <row r="52" spans="1:62" s="14" customFormat="1" ht="20.100000000000001" customHeight="1" x14ac:dyDescent="0.3">
      <c r="A52" s="16" t="s">
        <v>62</v>
      </c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10"/>
      <c r="BE52" s="10"/>
      <c r="BF52" s="10"/>
    </row>
    <row r="53" spans="1:62" s="10" customFormat="1" ht="15" customHeight="1" x14ac:dyDescent="0.25">
      <c r="A53" s="11" t="s">
        <v>63</v>
      </c>
      <c r="B53" s="8">
        <f>+'[5]financial profile(mcso)'!$D$82</f>
        <v>428372.17460999999</v>
      </c>
      <c r="C53" s="8">
        <v>412149.49992999999</v>
      </c>
      <c r="D53" s="8">
        <f>B53-C53</f>
        <v>16222.674679999996</v>
      </c>
      <c r="E53" s="8">
        <f>D53/C53*100</f>
        <v>3.9361141243056887</v>
      </c>
      <c r="F53" s="8"/>
      <c r="G53" s="8">
        <f>+'[5]financial profile(mcso)'!$D$83</f>
        <v>60987.979939999997</v>
      </c>
      <c r="H53" s="8">
        <v>58787.659939999998</v>
      </c>
      <c r="I53" s="8">
        <f>G53-H53</f>
        <v>2200.3199999999997</v>
      </c>
      <c r="J53" s="8">
        <f>I53/H53*100</f>
        <v>3.7428263044416052</v>
      </c>
      <c r="K53" s="8"/>
      <c r="L53" s="8">
        <f>+'[5]financial profile(mcso)'!$D$84</f>
        <v>320200.0269</v>
      </c>
      <c r="M53" s="8">
        <v>313987.12787999999</v>
      </c>
      <c r="N53" s="8">
        <f>L53-M53</f>
        <v>6212.8990200000117</v>
      </c>
      <c r="O53" s="8">
        <f>N53/M53*100</f>
        <v>1.9787113764658741</v>
      </c>
      <c r="P53" s="8"/>
      <c r="Q53" s="8">
        <f>+'[5]financial profile(mcso)'!$D$85</f>
        <v>167410.27786999999</v>
      </c>
      <c r="R53" s="8">
        <v>156533.88587</v>
      </c>
      <c r="S53" s="8">
        <f>Q53-R53</f>
        <v>10876.391999999993</v>
      </c>
      <c r="T53" s="8">
        <f>S53/R53*100</f>
        <v>6.9482667855270259</v>
      </c>
      <c r="U53" s="8"/>
      <c r="V53" s="8">
        <f>+'[5]financial profile(mcso)'!$D$86</f>
        <v>74313.231540000008</v>
      </c>
      <c r="W53" s="8">
        <v>65318.183539999998</v>
      </c>
      <c r="X53" s="8">
        <f>V53-W53</f>
        <v>8995.0480000000098</v>
      </c>
      <c r="Y53" s="8">
        <f>X53/W53*100</f>
        <v>13.771123923695091</v>
      </c>
      <c r="Z53" s="8"/>
      <c r="AA53" s="8">
        <f>+'[5]financial profile(mcso)'!$D$87</f>
        <v>83978.296709999995</v>
      </c>
      <c r="AB53" s="8">
        <v>79865.944709999996</v>
      </c>
      <c r="AC53" s="8">
        <f>AA53-AB53</f>
        <v>4112.351999999999</v>
      </c>
      <c r="AD53" s="8">
        <f>AC53/AB53*100</f>
        <v>5.1490682479651335</v>
      </c>
      <c r="AE53" s="8"/>
      <c r="AF53" s="8">
        <f>+'[5]financial profile(mcso)'!$D$88</f>
        <v>115452.141</v>
      </c>
      <c r="AG53" s="8">
        <v>109161.44100000001</v>
      </c>
      <c r="AH53" s="8">
        <f>AF53-AG53</f>
        <v>6290.6999999999971</v>
      </c>
      <c r="AI53" s="8">
        <f>AH53/AG53*100</f>
        <v>5.7627491377655931</v>
      </c>
      <c r="AJ53" s="8"/>
      <c r="AK53" s="8">
        <f>+'[5]financial profile(mcso)'!$D$89</f>
        <v>190302.69656000001</v>
      </c>
      <c r="AL53" s="8">
        <v>174651.82456000001</v>
      </c>
      <c r="AM53" s="8">
        <f>AK53-AL53</f>
        <v>15650.872000000003</v>
      </c>
      <c r="AN53" s="8">
        <f>AM53/AL53*100</f>
        <v>8.9611843674861191</v>
      </c>
      <c r="AO53" s="8"/>
      <c r="AP53" s="8">
        <f>+'[5]financial profile(mcso)'!$D$90</f>
        <v>9617.6563499999993</v>
      </c>
      <c r="AQ53" s="8">
        <v>9617.6563499999993</v>
      </c>
      <c r="AR53" s="8">
        <f>AP53-AQ53</f>
        <v>0</v>
      </c>
      <c r="AS53" s="8">
        <f>AR53/AQ53*100</f>
        <v>0</v>
      </c>
      <c r="AT53" s="8"/>
      <c r="AU53" s="8">
        <f>+'[5]financial profile(mcso)'!$D$91</f>
        <v>493357.6875</v>
      </c>
      <c r="AV53" s="8">
        <v>460746.65431999997</v>
      </c>
      <c r="AW53" s="8">
        <f>AU53-AV53</f>
        <v>32611.033180000028</v>
      </c>
      <c r="AX53" s="8">
        <f>AW53/AV53*100</f>
        <v>7.0778665182343046</v>
      </c>
      <c r="AY53" s="8"/>
      <c r="AZ53" s="8">
        <f>B53+G53+L53+Q53+V53+AA53+AF53+AK53+AP53+AU53</f>
        <v>1943992.1689800001</v>
      </c>
      <c r="BA53" s="8">
        <f>C53+H53+M53+R53+W53+AB53+AG53+AL53+AQ53+AV53</f>
        <v>1840819.8781000001</v>
      </c>
      <c r="BB53" s="8">
        <f>AZ53-BA53</f>
        <v>103172.29087999999</v>
      </c>
      <c r="BC53" s="8">
        <f>BB53/BA53*100</f>
        <v>5.6046923497202314</v>
      </c>
    </row>
    <row r="54" spans="1:62" s="10" customFormat="1" ht="15" customHeight="1" x14ac:dyDescent="0.25">
      <c r="A54" s="11" t="s">
        <v>64</v>
      </c>
      <c r="B54" s="8">
        <f>+'[5]financial profile(mcso)'!$E$82</f>
        <v>432713.19044999999</v>
      </c>
      <c r="C54" s="8">
        <v>416306.74345000001</v>
      </c>
      <c r="D54" s="8">
        <f>B54-C54</f>
        <v>16406.446999999986</v>
      </c>
      <c r="E54" s="8">
        <f>D54/C54*100</f>
        <v>3.9409515358884555</v>
      </c>
      <c r="F54" s="8"/>
      <c r="G54" s="8">
        <f>+'[5]financial profile(mcso)'!$E$83</f>
        <v>63188.299939999997</v>
      </c>
      <c r="H54" s="8">
        <v>58787.659939999998</v>
      </c>
      <c r="I54" s="8">
        <f>G54-H54</f>
        <v>4400.6399999999994</v>
      </c>
      <c r="J54" s="8">
        <f>I54/H54*100</f>
        <v>7.4856526088832105</v>
      </c>
      <c r="K54" s="8"/>
      <c r="L54" s="8">
        <f>+'[5]financial profile(mcso)'!$E$84</f>
        <v>323949.41852000001</v>
      </c>
      <c r="M54" s="8">
        <v>317736.51949999999</v>
      </c>
      <c r="N54" s="8">
        <f>L54-M54</f>
        <v>6212.8990200000117</v>
      </c>
      <c r="O54" s="8">
        <f>N54/M54*100</f>
        <v>1.9553619551749422</v>
      </c>
      <c r="P54" s="8"/>
      <c r="Q54" s="8">
        <f>+'[5]financial profile(mcso)'!$E$85</f>
        <v>172848.49687</v>
      </c>
      <c r="R54" s="8">
        <v>161972.10086999999</v>
      </c>
      <c r="S54" s="8">
        <f>Q54-R54</f>
        <v>10876.396000000008</v>
      </c>
      <c r="T54" s="8">
        <f>S54/R54*100</f>
        <v>6.7149811242674957</v>
      </c>
      <c r="U54" s="8"/>
      <c r="V54" s="8">
        <f>+'[5]financial profile(mcso)'!$E$86</f>
        <v>78827.238719999994</v>
      </c>
      <c r="W54" s="8">
        <v>65334.666720000001</v>
      </c>
      <c r="X54" s="8">
        <f>V54-W54</f>
        <v>13492.571999999993</v>
      </c>
      <c r="Y54" s="8">
        <f>X54/W54*100</f>
        <v>20.65147444284689</v>
      </c>
      <c r="Z54" s="8"/>
      <c r="AA54" s="8">
        <f>+'[5]financial profile(mcso)'!$E$87</f>
        <v>86034.473910000001</v>
      </c>
      <c r="AB54" s="8">
        <v>81922.121910000002</v>
      </c>
      <c r="AC54" s="8">
        <f>AA54-AB54</f>
        <v>4112.351999999999</v>
      </c>
      <c r="AD54" s="8">
        <f>AC54/AB54*100</f>
        <v>5.0198309127269027</v>
      </c>
      <c r="AE54" s="8"/>
      <c r="AF54" s="8">
        <f>+'[5]financial profile(mcso)'!$E$88</f>
        <v>118586.47799</v>
      </c>
      <c r="AG54" s="8">
        <v>112295.77798999999</v>
      </c>
      <c r="AH54" s="8">
        <f>AF54-AG54</f>
        <v>6290.7000000000116</v>
      </c>
      <c r="AI54" s="8">
        <f>AH54/AG54*100</f>
        <v>5.6019025047942606</v>
      </c>
      <c r="AJ54" s="8"/>
      <c r="AK54" s="8">
        <f>+'[5]financial profile(mcso)'!$E$89</f>
        <v>198879.71818</v>
      </c>
      <c r="AL54" s="8">
        <v>179675.63318</v>
      </c>
      <c r="AM54" s="8">
        <f>AK54-AL54</f>
        <v>19204.084999999992</v>
      </c>
      <c r="AN54" s="8">
        <f>AM54/AL54*100</f>
        <v>10.688196646431871</v>
      </c>
      <c r="AO54" s="8"/>
      <c r="AP54" s="8">
        <f>+'[5]financial profile(mcso)'!$E$90</f>
        <v>9617.6563499999993</v>
      </c>
      <c r="AQ54" s="8">
        <v>9617.6563499999993</v>
      </c>
      <c r="AR54" s="8">
        <f>AP54-AQ54</f>
        <v>0</v>
      </c>
      <c r="AS54" s="8">
        <f>AR54/AQ54*100</f>
        <v>0</v>
      </c>
      <c r="AT54" s="8"/>
      <c r="AU54" s="8">
        <f>+'[5]financial profile(mcso)'!$E$91</f>
        <v>493357.6875</v>
      </c>
      <c r="AV54" s="8">
        <v>453118.86020999996</v>
      </c>
      <c r="AW54" s="8">
        <f>AU54-AV54</f>
        <v>40238.827290000045</v>
      </c>
      <c r="AX54" s="8">
        <f>AW54/AV54*100</f>
        <v>8.8804132477185291</v>
      </c>
      <c r="AY54" s="8"/>
      <c r="AZ54" s="8">
        <f>B54+G54+L54+Q54+V54+AA54+AF54+AK54+AP54+AU54</f>
        <v>1978002.6584300001</v>
      </c>
      <c r="BA54" s="8">
        <f>C54+H54+M54+R54+W54+AB54+AG54+AL54+AQ54+AV54</f>
        <v>1856767.7401200002</v>
      </c>
      <c r="BB54" s="8">
        <f>AZ54-BA54</f>
        <v>121234.91830999986</v>
      </c>
      <c r="BC54" s="8">
        <f>BB54/BA54*100</f>
        <v>6.5293529013038878</v>
      </c>
    </row>
    <row r="55" spans="1:62" s="14" customFormat="1" ht="15" customHeight="1" x14ac:dyDescent="0.25">
      <c r="A55" s="19" t="s">
        <v>65</v>
      </c>
      <c r="B55" s="20">
        <f>+'[5]financial profile(mcso)'!$I$82</f>
        <v>-1.0793660183697946</v>
      </c>
      <c r="C55" s="20">
        <v>-1.0000325995860626</v>
      </c>
      <c r="D55" s="20">
        <f>B55-C55</f>
        <v>-7.9333418783732013E-2</v>
      </c>
      <c r="E55" s="8">
        <f>D55/C55*100</f>
        <v>7.9330832631426222</v>
      </c>
      <c r="F55" s="9"/>
      <c r="G55" s="9">
        <f>+'[5]financial profile(mcso)'!$I$83</f>
        <v>0</v>
      </c>
      <c r="H55" s="9">
        <v>0</v>
      </c>
      <c r="I55" s="9">
        <f>G55-H55</f>
        <v>0</v>
      </c>
      <c r="J55" s="8"/>
      <c r="K55" s="9"/>
      <c r="L55" s="9">
        <f>+'[5]financial profile(mcso)'!$I$84</f>
        <v>-2.5780708912633976</v>
      </c>
      <c r="M55" s="9">
        <v>-2.0269172991674829</v>
      </c>
      <c r="N55" s="9">
        <f>L55-M55</f>
        <v>-0.55115359209591475</v>
      </c>
      <c r="O55" s="8">
        <f>N55/M55*100</f>
        <v>27.191715829860964</v>
      </c>
      <c r="P55" s="9"/>
      <c r="Q55" s="9">
        <f>+'[5]financial profile(mcso)'!$I$85</f>
        <v>-2.0000084586874074</v>
      </c>
      <c r="R55" s="9">
        <v>-2.0000069876113318</v>
      </c>
      <c r="S55" s="9">
        <f>Q55-R55</f>
        <v>-1.471076075620914E-6</v>
      </c>
      <c r="T55" s="8">
        <f>S55/R55*100</f>
        <v>7.3553546799247149E-5</v>
      </c>
      <c r="U55" s="9"/>
      <c r="V55" s="9">
        <f>+'[5]financial profile(mcso)'!$I$86</f>
        <v>-2.0073298908466017</v>
      </c>
      <c r="W55" s="9">
        <v>-7.3298908466093351E-3</v>
      </c>
      <c r="X55" s="9">
        <f>V55-W55</f>
        <v>-1.9999999999999925</v>
      </c>
      <c r="Y55" s="8">
        <f>X55/W55*100</f>
        <v>27285.535922068386</v>
      </c>
      <c r="Z55" s="9"/>
      <c r="AA55" s="9">
        <f>+'[5]financial profile(mcso)'!$I$87</f>
        <v>0</v>
      </c>
      <c r="AB55" s="9">
        <v>0</v>
      </c>
      <c r="AC55" s="9">
        <f>AA55-AB55</f>
        <v>0</v>
      </c>
      <c r="AD55" s="8"/>
      <c r="AE55" s="9"/>
      <c r="AF55" s="9">
        <f>+'[5]financial profile(mcso)'!$I$88</f>
        <v>-1.9929972753429641</v>
      </c>
      <c r="AG55" s="9">
        <v>-1.992997275342955</v>
      </c>
      <c r="AH55" s="9">
        <f>AF55-AG55</f>
        <v>-9.1038288019262836E-15</v>
      </c>
      <c r="AI55" s="8">
        <f>AH55/AG55*100</f>
        <v>4.5679083030154654E-13</v>
      </c>
      <c r="AJ55" s="8"/>
      <c r="AK55" s="9">
        <f>+'[5]financial profile(mcso)'!$I$89</f>
        <v>-1.9999961804996047</v>
      </c>
      <c r="AL55" s="9">
        <v>-1.9999954695829056</v>
      </c>
      <c r="AM55" s="9">
        <f>AK55-AL55</f>
        <v>-7.1091669906486743E-7</v>
      </c>
      <c r="AN55" s="8">
        <f>AM55/AL55*100</f>
        <v>3.5545915472154917E-5</v>
      </c>
      <c r="AO55" s="9"/>
      <c r="AP55" s="9">
        <f>+'[5]financial profile(mcso)'!$I$90</f>
        <v>0</v>
      </c>
      <c r="AQ55" s="9">
        <v>0</v>
      </c>
      <c r="AR55" s="9">
        <f>AP55-AQ55</f>
        <v>0</v>
      </c>
      <c r="AS55" s="8"/>
      <c r="AT55" s="9"/>
      <c r="AU55" s="9">
        <f>+'[5]financial profile(mcso)'!$I$91</f>
        <v>0</v>
      </c>
      <c r="AV55" s="9">
        <v>0.98237841547666638</v>
      </c>
      <c r="AW55" s="9">
        <f>AU55-AV55</f>
        <v>-0.98237841547666638</v>
      </c>
      <c r="AX55" s="8">
        <f>AW55/AV55*100</f>
        <v>-100</v>
      </c>
      <c r="AY55" s="9"/>
      <c r="AZ55" s="9">
        <f>+'[5]financial profile(mcso)'!$I$92</f>
        <v>-1.2259340268105496</v>
      </c>
      <c r="BA55" s="9">
        <v>-0.66861570950266414</v>
      </c>
      <c r="BB55" s="9">
        <f>AZ55-BA55</f>
        <v>-0.5573183173078855</v>
      </c>
      <c r="BC55" s="8">
        <f>BB55/BA55*100</f>
        <v>83.354056655718594</v>
      </c>
      <c r="BD55" s="13"/>
      <c r="BE55" s="13"/>
      <c r="BF55" s="13"/>
      <c r="BG55" s="10"/>
      <c r="BH55" s="10"/>
      <c r="BI55" s="10"/>
      <c r="BJ55" s="10"/>
    </row>
    <row r="56" spans="1:62" s="10" customFormat="1" ht="15" customHeight="1" x14ac:dyDescent="0.25">
      <c r="A56" s="21" t="s">
        <v>66</v>
      </c>
      <c r="B56" s="8">
        <f>+'[5]financial profile(mcso)'!$F$82</f>
        <v>-4341.0158400000073</v>
      </c>
      <c r="C56" s="8">
        <v>-4157.2435200000182</v>
      </c>
      <c r="D56" s="8">
        <f>B56-C56</f>
        <v>-183.77231999998912</v>
      </c>
      <c r="E56" s="8">
        <f>D56/C56*100</f>
        <v>4.4205329593005969</v>
      </c>
      <c r="F56" s="8"/>
      <c r="G56" s="8">
        <f>+'[5]financial profile(mcso)'!$F$83</f>
        <v>-2200.3199999999997</v>
      </c>
      <c r="H56" s="8">
        <v>0</v>
      </c>
      <c r="I56" s="8">
        <f>G56-H56</f>
        <v>-2200.3199999999997</v>
      </c>
      <c r="J56" s="8"/>
      <c r="K56" s="8"/>
      <c r="L56" s="8">
        <f>+'[5]financial profile(mcso)'!$F$84</f>
        <v>-3749.3916200000094</v>
      </c>
      <c r="M56" s="8">
        <v>-3749.3916200000094</v>
      </c>
      <c r="N56" s="8">
        <f>L56-M56</f>
        <v>0</v>
      </c>
      <c r="O56" s="8">
        <f>N56/M56*100</f>
        <v>0</v>
      </c>
      <c r="P56" s="8"/>
      <c r="Q56" s="8">
        <f>+'[5]financial profile(mcso)'!$F$85</f>
        <v>-5438.2190000000119</v>
      </c>
      <c r="R56" s="8">
        <v>-5438.2149999999965</v>
      </c>
      <c r="S56" s="8">
        <f>Q56-R56</f>
        <v>-4.0000000153668225E-3</v>
      </c>
      <c r="T56" s="8">
        <f>S56/R56*100</f>
        <v>7.3553546804729593E-5</v>
      </c>
      <c r="U56" s="8"/>
      <c r="V56" s="8">
        <f>+'[5]financial profile(mcso)'!$F$86</f>
        <v>-4514.007179999986</v>
      </c>
      <c r="W56" s="8">
        <v>-16.483180000002903</v>
      </c>
      <c r="X56" s="8">
        <f>V56-W56</f>
        <v>-4497.5239999999831</v>
      </c>
      <c r="Y56" s="8">
        <f>X56/W56*100</f>
        <v>27285.535922068379</v>
      </c>
      <c r="Z56" s="8"/>
      <c r="AA56" s="8">
        <f>+'[5]financial profile(mcso)'!$F$87</f>
        <v>-2056.1772000000055</v>
      </c>
      <c r="AB56" s="8">
        <v>-2056.1772000000055</v>
      </c>
      <c r="AC56" s="8">
        <f>AA56-AB56</f>
        <v>0</v>
      </c>
      <c r="AD56" s="8">
        <f>AC56/AB56*100</f>
        <v>0</v>
      </c>
      <c r="AE56" s="8"/>
      <c r="AF56" s="8">
        <f>+'[5]financial profile(mcso)'!$F$88</f>
        <v>-3134.3369899999961</v>
      </c>
      <c r="AG56" s="8">
        <v>-3134.3369899999816</v>
      </c>
      <c r="AH56" s="8">
        <f>AF56-AG56</f>
        <v>-1.4551915228366852E-11</v>
      </c>
      <c r="AI56" s="8">
        <f>AH56/AG56*100</f>
        <v>4.6427411203052982E-13</v>
      </c>
      <c r="AJ56" s="8"/>
      <c r="AK56" s="8">
        <f>+'[5]financial profile(mcso)'!$F$89</f>
        <v>-8577.021619999985</v>
      </c>
      <c r="AL56" s="8">
        <v>-5023.8086199999962</v>
      </c>
      <c r="AM56" s="8">
        <f>AK56-AL56</f>
        <v>-3553.2129999999888</v>
      </c>
      <c r="AN56" s="8">
        <f>AM56/AL56*100</f>
        <v>70.727475283483059</v>
      </c>
      <c r="AO56" s="8"/>
      <c r="AP56" s="8">
        <f>+'[5]financial profile(mcso)'!$F$90</f>
        <v>0</v>
      </c>
      <c r="AQ56" s="8">
        <v>0</v>
      </c>
      <c r="AR56" s="8">
        <f>AP56-AQ56</f>
        <v>0</v>
      </c>
      <c r="AS56" s="8"/>
      <c r="AT56" s="8"/>
      <c r="AU56" s="8">
        <f>+'[5]financial profile(mcso)'!$F$91</f>
        <v>0</v>
      </c>
      <c r="AV56" s="8">
        <v>7627.7941100000171</v>
      </c>
      <c r="AW56" s="8">
        <f>AU56-AV56</f>
        <v>-7627.7941100000171</v>
      </c>
      <c r="AX56" s="8">
        <f>AW56/AV56*100</f>
        <v>-100</v>
      </c>
      <c r="AY56" s="8"/>
      <c r="AZ56" s="8">
        <f>B56+G56+L56+Q56+V56+AA56+AF56+AK56+AP56+AU56</f>
        <v>-34010.489450000001</v>
      </c>
      <c r="BA56" s="8">
        <f>C56+H56+M56+R56+W56+AB56+AG56+AL56+AQ56+AV56</f>
        <v>-15947.862019999993</v>
      </c>
      <c r="BB56" s="8">
        <f>AZ56-BA56</f>
        <v>-18062.627430000008</v>
      </c>
      <c r="BC56" s="8">
        <f>BB56/BA56*100</f>
        <v>113.26049477571298</v>
      </c>
    </row>
    <row r="57" spans="1:62" s="10" customFormat="1" ht="15.75" customHeight="1" x14ac:dyDescent="0.25">
      <c r="A57" s="11" t="s">
        <v>67</v>
      </c>
      <c r="B57" s="8">
        <f>+'[5]financial profile(mcso)'!$K$82</f>
        <v>2230.8412799999996</v>
      </c>
      <c r="C57" s="8">
        <v>17650.469280000001</v>
      </c>
      <c r="D57" s="8">
        <f>B57-C57</f>
        <v>-15419.628000000001</v>
      </c>
      <c r="E57" s="8">
        <f>D57/C57*100</f>
        <v>-87.361008681351052</v>
      </c>
      <c r="F57" s="8"/>
      <c r="G57" s="8">
        <f>+'[5]financial profile(mcso)'!$K$83</f>
        <v>7945.558</v>
      </c>
      <c r="H57" s="8">
        <v>0</v>
      </c>
      <c r="I57" s="8">
        <f>G57-H57</f>
        <v>7945.558</v>
      </c>
      <c r="J57" s="8"/>
      <c r="K57" s="8"/>
      <c r="L57" s="8">
        <f>+'[5]financial profile(mcso)'!$K$84</f>
        <v>21219.65238</v>
      </c>
      <c r="M57" s="8">
        <v>25765.6554</v>
      </c>
      <c r="N57" s="8">
        <f>L57-M57</f>
        <v>-4546.0030200000001</v>
      </c>
      <c r="O57" s="8">
        <f>N57/M57*100</f>
        <v>-17.643653729840693</v>
      </c>
      <c r="P57" s="8"/>
      <c r="Q57" s="8">
        <f>+'[5]financial profile(mcso)'!$K$85</f>
        <v>61223.052309999999</v>
      </c>
      <c r="R57" s="8">
        <v>67771.981310000003</v>
      </c>
      <c r="S57" s="8">
        <f>Q57-R57</f>
        <v>-6548.9290000000037</v>
      </c>
      <c r="T57" s="8">
        <f>S57/R57*100</f>
        <v>-9.6631806735059769</v>
      </c>
      <c r="U57" s="8"/>
      <c r="V57" s="8">
        <f>+'[5]financial profile(mcso)'!$K$86</f>
        <v>61035.671630000004</v>
      </c>
      <c r="W57" s="8">
        <v>70410.982629999999</v>
      </c>
      <c r="X57" s="8">
        <f>V57-W57</f>
        <v>-9375.3109999999942</v>
      </c>
      <c r="Y57" s="8">
        <f>X57/W57*100</f>
        <v>-13.315125921855062</v>
      </c>
      <c r="Z57" s="8"/>
      <c r="AA57" s="8">
        <f>+'[5]financial profile(mcso)'!$K$87</f>
        <v>14831.35606</v>
      </c>
      <c r="AB57" s="8">
        <v>17817.636059999997</v>
      </c>
      <c r="AC57" s="8">
        <f>AA57-AB57</f>
        <v>-2986.279999999997</v>
      </c>
      <c r="AD57" s="8">
        <f>AC57/AB57*100</f>
        <v>-16.760248048303652</v>
      </c>
      <c r="AE57" s="8"/>
      <c r="AF57" s="8">
        <f>+'[5]financial profile(mcso)'!$K$88</f>
        <v>609.31270999999992</v>
      </c>
      <c r="AG57" s="8">
        <v>6440.4427100000003</v>
      </c>
      <c r="AH57" s="8">
        <f>AF57-AG57</f>
        <v>-5831.13</v>
      </c>
      <c r="AI57" s="8">
        <f>AH57/AG57*100</f>
        <v>-90.539272881755053</v>
      </c>
      <c r="AJ57" s="8"/>
      <c r="AK57" s="8">
        <f>+'[5]financial profile(mcso)'!$K$89</f>
        <v>60724.224270000006</v>
      </c>
      <c r="AL57" s="8">
        <v>32778.077980000002</v>
      </c>
      <c r="AM57" s="8">
        <f>AK57-AL57</f>
        <v>27946.146290000004</v>
      </c>
      <c r="AN57" s="8">
        <f>AM57/AL57*100</f>
        <v>85.25864849992648</v>
      </c>
      <c r="AO57" s="8"/>
      <c r="AP57" s="8">
        <f>+'[5]financial profile(mcso)'!$K$90</f>
        <v>2.8999999999999998E-3</v>
      </c>
      <c r="AQ57" s="8">
        <v>2.8999999999999998E-3</v>
      </c>
      <c r="AR57" s="8">
        <f>AP57-AQ57</f>
        <v>0</v>
      </c>
      <c r="AS57" s="8">
        <f>AR57/AQ57*100</f>
        <v>0</v>
      </c>
      <c r="AT57" s="8"/>
      <c r="AU57" s="8">
        <f>+'[5]financial profile(mcso)'!$K$91</f>
        <v>185794.91008999999</v>
      </c>
      <c r="AV57" s="8">
        <v>182186.80419999998</v>
      </c>
      <c r="AW57" s="8">
        <f>AU57-AV57</f>
        <v>3608.1058900000062</v>
      </c>
      <c r="AX57" s="8">
        <f>AW57/AV57*100</f>
        <v>1.9804430435253262</v>
      </c>
      <c r="AY57" s="8"/>
      <c r="AZ57" s="8">
        <f>B57+G57+L57+Q57+V57+AA57+AF57+AK57+AP57+AU57</f>
        <v>415614.58162999997</v>
      </c>
      <c r="BA57" s="8">
        <f>C57+H57+M57+R57+W57+AB57+AG57+AL57+AQ57+AV57</f>
        <v>420822.05247</v>
      </c>
      <c r="BB57" s="8">
        <f>AZ57-BA57</f>
        <v>-5207.4708400000236</v>
      </c>
      <c r="BC57" s="8">
        <f>BB57/BA57*100</f>
        <v>-1.2374519846179541</v>
      </c>
    </row>
    <row r="58" spans="1:62" s="22" customFormat="1" x14ac:dyDescent="0.25">
      <c r="B58" s="23">
        <f>B60/B61*100</f>
        <v>8.6156131939354044</v>
      </c>
      <c r="C58" s="23">
        <f>C60/C61*100</f>
        <v>9.9778642562550424</v>
      </c>
      <c r="D58" s="23"/>
      <c r="E58" s="28"/>
      <c r="F58" s="23"/>
      <c r="G58" s="23">
        <f>G60/G61*100</f>
        <v>7.8331340179264961</v>
      </c>
      <c r="H58" s="23">
        <f>H60/H61*100</f>
        <v>8.0544167023278455</v>
      </c>
      <c r="I58" s="23"/>
      <c r="J58" s="28"/>
      <c r="K58" s="23"/>
      <c r="L58" s="23">
        <f>L60/L61*100</f>
        <v>9.8205862367026082</v>
      </c>
      <c r="M58" s="23">
        <f>M60/M61*100</f>
        <v>10.232513725655394</v>
      </c>
      <c r="N58" s="23"/>
      <c r="O58" s="28"/>
      <c r="P58" s="23"/>
      <c r="Q58" s="23">
        <f>Q60/Q61*100</f>
        <v>11.2541592035323</v>
      </c>
      <c r="R58" s="23">
        <f>R60/R61*100</f>
        <v>11.75386840388186</v>
      </c>
      <c r="S58" s="23"/>
      <c r="T58" s="28"/>
      <c r="U58" s="23"/>
      <c r="V58" s="23">
        <f>V60/V61*100</f>
        <v>9.2036329348214494</v>
      </c>
      <c r="W58" s="23">
        <f>W60/W61*100</f>
        <v>10.103586297887665</v>
      </c>
      <c r="X58" s="23"/>
      <c r="Y58" s="28"/>
      <c r="Z58" s="23"/>
      <c r="AA58" s="23">
        <f>AA60/AA61*100</f>
        <v>7.8093609630360685</v>
      </c>
      <c r="AB58" s="23">
        <f>AB60/AB61*100</f>
        <v>8.290849694253339</v>
      </c>
      <c r="AC58" s="23"/>
      <c r="AD58" s="28"/>
      <c r="AE58" s="23"/>
      <c r="AF58" s="23">
        <f>AF60/AF61*100</f>
        <v>11.063315160738572</v>
      </c>
      <c r="AG58" s="23">
        <f>AG60/AG61*100</f>
        <v>11.267649500604927</v>
      </c>
      <c r="AH58" s="23"/>
      <c r="AI58" s="28"/>
      <c r="AJ58" s="28"/>
      <c r="AK58" s="23">
        <f>AK60/AK61*100</f>
        <v>7.7571693755160913</v>
      </c>
      <c r="AL58" s="23">
        <f>AL60/AL61*100</f>
        <v>7.8973971391450002</v>
      </c>
      <c r="AM58" s="23"/>
      <c r="AN58" s="28"/>
      <c r="AO58" s="23"/>
      <c r="AP58" s="23">
        <f>AP60/AP61*100</f>
        <v>14.224624492664262</v>
      </c>
      <c r="AQ58" s="23">
        <f>AQ60/AQ61*100</f>
        <v>15.729346474112923</v>
      </c>
      <c r="AR58" s="23"/>
      <c r="AS58" s="28"/>
      <c r="AT58" s="23"/>
      <c r="AU58" s="23">
        <f>AU60/AU61*100</f>
        <v>11.506160651297725</v>
      </c>
      <c r="AV58" s="23">
        <f>AV60/AV61*100</f>
        <v>11.656581866165894</v>
      </c>
      <c r="AW58" s="23"/>
      <c r="AX58" s="28"/>
      <c r="AY58" s="23"/>
      <c r="AZ58" s="23"/>
      <c r="BA58" s="23"/>
      <c r="BB58" s="23"/>
      <c r="BC58" s="28"/>
    </row>
    <row r="59" spans="1:62" s="22" customFormat="1" ht="15.6" x14ac:dyDescent="0.3">
      <c r="A59" s="16" t="s">
        <v>68</v>
      </c>
      <c r="B59" s="24">
        <f>VLOOKUP(B8,[6]Sheet1!$A$13:$C$55,3,)</f>
        <v>9.9778642562550406</v>
      </c>
      <c r="C59" s="24">
        <f>VLOOKUP(C8,[6]Sheet1!$A$13:$C$55,3,)</f>
        <v>9.9778642562550406</v>
      </c>
      <c r="D59" s="23"/>
      <c r="E59" s="28"/>
      <c r="F59" s="23"/>
      <c r="G59" s="24">
        <f>VLOOKUP(G8,[6]Sheet1!$A$13:$C$55,3,)</f>
        <v>8.0544167023278508</v>
      </c>
      <c r="H59" s="24">
        <f>VLOOKUP(H8,[6]Sheet1!$A$13:$C$55,3,)</f>
        <v>8.0544167023278508</v>
      </c>
      <c r="I59" s="23"/>
      <c r="J59" s="28"/>
      <c r="K59" s="23"/>
      <c r="L59" s="24">
        <f>VLOOKUP(L8,[6]Sheet1!$A$13:$C$55,3,)</f>
        <v>10.2325137256554</v>
      </c>
      <c r="M59" s="24">
        <f>VLOOKUP(M8,[6]Sheet1!$A$13:$C$55,3,)</f>
        <v>10.2325137256554</v>
      </c>
      <c r="N59" s="23"/>
      <c r="O59" s="28"/>
      <c r="P59" s="23"/>
      <c r="Q59" s="24">
        <f>VLOOKUP(Q8,[6]Sheet1!$A$13:$C$55,3,)</f>
        <v>11.753868403881899</v>
      </c>
      <c r="R59" s="24">
        <f>VLOOKUP(R8,[6]Sheet1!$A$13:$C$55,3,)</f>
        <v>11.753868403881899</v>
      </c>
      <c r="S59" s="23"/>
      <c r="T59" s="28"/>
      <c r="U59" s="23"/>
      <c r="V59" s="24">
        <f>VLOOKUP(V8,[6]Sheet1!$A$13:$C$55,3,)</f>
        <v>10.1035862978877</v>
      </c>
      <c r="W59" s="24">
        <f>VLOOKUP(W8,[6]Sheet1!$A$13:$C$55,3,)</f>
        <v>10.1035862978877</v>
      </c>
      <c r="X59" s="23"/>
      <c r="Y59" s="28"/>
      <c r="Z59" s="23"/>
      <c r="AA59" s="24">
        <f>VLOOKUP(AA8,[6]Sheet1!$A$13:$C$55,3,)</f>
        <v>8.2908496942533407</v>
      </c>
      <c r="AB59" s="24">
        <f>VLOOKUP(AB8,[6]Sheet1!$A$13:$C$55,3,)</f>
        <v>8.2908496942533407</v>
      </c>
      <c r="AC59" s="23"/>
      <c r="AD59" s="28"/>
      <c r="AE59" s="23"/>
      <c r="AF59" s="24">
        <f>VLOOKUP(AF8,[6]Sheet1!$A$13:$C$55,3,)</f>
        <v>11.2676495006049</v>
      </c>
      <c r="AG59" s="24">
        <f>VLOOKUP(AG8,[6]Sheet1!$A$13:$C$55,3,)</f>
        <v>11.2676495006049</v>
      </c>
      <c r="AH59" s="23"/>
      <c r="AI59" s="28"/>
      <c r="AJ59" s="28"/>
      <c r="AK59" s="24">
        <f>VLOOKUP(AK8,[6]Sheet1!$A$13:$C$55,3,)</f>
        <v>7.8973971391450002</v>
      </c>
      <c r="AL59" s="24">
        <f>VLOOKUP(AL8,[6]Sheet1!$A$13:$C$55,3,)</f>
        <v>7.8973971391450002</v>
      </c>
      <c r="AM59" s="23"/>
      <c r="AN59" s="28"/>
      <c r="AO59" s="23"/>
      <c r="AP59" s="24">
        <f>VLOOKUP(AP8,[6]Sheet1!$A$13:$C$55,3,)</f>
        <v>15.7293464741129</v>
      </c>
      <c r="AQ59" s="24">
        <f>VLOOKUP(AQ8,[6]Sheet1!$A$13:$C$55,3,)</f>
        <v>15.7293464741129</v>
      </c>
      <c r="AR59" s="23"/>
      <c r="AS59" s="28"/>
      <c r="AT59" s="23"/>
      <c r="AU59" s="24">
        <f>VLOOKUP(AU8,[6]Sheet1!$A$13:$C$55,3,)</f>
        <v>11.656581866165901</v>
      </c>
      <c r="AV59" s="24">
        <f>VLOOKUP(AV8,[6]Sheet1!$A$13:$C$55,3,)</f>
        <v>11.656581866165901</v>
      </c>
      <c r="AW59" s="23"/>
      <c r="AX59" s="28"/>
      <c r="AY59" s="23"/>
      <c r="AZ59" s="23"/>
      <c r="BA59" s="23"/>
      <c r="BB59" s="23"/>
      <c r="BC59" s="28"/>
    </row>
    <row r="60" spans="1:62" s="22" customFormat="1" ht="15.6" x14ac:dyDescent="0.3">
      <c r="B60" s="24">
        <f>VLOOKUP(B8,[6]Sheet1!$A$13:$B$55,2,)/1000</f>
        <v>17635.511280000002</v>
      </c>
      <c r="C60" s="24">
        <f>VLOOKUP(C8,[6]Sheet1!$A$13:$B$55,2,)/1000</f>
        <v>17635.511280000002</v>
      </c>
      <c r="D60" s="23"/>
      <c r="E60" s="28"/>
      <c r="F60" s="23"/>
      <c r="G60" s="24">
        <f>VLOOKUP(G8,[6]Sheet1!$A$13:$B$55,2,)/1000</f>
        <v>6850.3190999999997</v>
      </c>
      <c r="H60" s="24">
        <f>VLOOKUP(H8,[6]Sheet1!$A$13:$B$55,2,)/1000</f>
        <v>6850.3190999999997</v>
      </c>
      <c r="I60" s="23"/>
      <c r="J60" s="28"/>
      <c r="K60" s="23"/>
      <c r="L60" s="24">
        <f>VLOOKUP(L8,[6]Sheet1!$A$13:$B$55,2,)/1000</f>
        <v>15169.016949999999</v>
      </c>
      <c r="M60" s="24">
        <f>VLOOKUP(M8,[6]Sheet1!$A$13:$B$55,2,)/1000</f>
        <v>15169.016949999999</v>
      </c>
      <c r="N60" s="23"/>
      <c r="O60" s="28"/>
      <c r="P60" s="23"/>
      <c r="Q60" s="24">
        <f>VLOOKUP(Q8,[6]Sheet1!$A$13:$B$55,2,)/1000</f>
        <v>56266.012999999999</v>
      </c>
      <c r="R60" s="24">
        <f>VLOOKUP(R8,[6]Sheet1!$A$13:$B$55,2,)/1000</f>
        <v>56266.012999999999</v>
      </c>
      <c r="S60" s="23"/>
      <c r="T60" s="28"/>
      <c r="U60" s="23"/>
      <c r="V60" s="24">
        <f>VLOOKUP(V8,[6]Sheet1!$A$13:$B$55,2,)/1000</f>
        <v>2786.5495000000001</v>
      </c>
      <c r="W60" s="24">
        <f>VLOOKUP(W8,[6]Sheet1!$A$13:$B$55,2,)/1000</f>
        <v>2786.5495000000001</v>
      </c>
      <c r="X60" s="23"/>
      <c r="Y60" s="28"/>
      <c r="Z60" s="23"/>
      <c r="AA60" s="24">
        <f>VLOOKUP(AA8,[6]Sheet1!$A$13:$B$55,2,)/1000</f>
        <v>16622.57344</v>
      </c>
      <c r="AB60" s="24">
        <f>VLOOKUP(AB8,[6]Sheet1!$A$13:$B$55,2,)/1000</f>
        <v>16622.57344</v>
      </c>
      <c r="AC60" s="23"/>
      <c r="AD60" s="28"/>
      <c r="AE60" s="23"/>
      <c r="AF60" s="24">
        <f>VLOOKUP(AF8,[6]Sheet1!$A$13:$B$55,2,)/1000</f>
        <v>14739.488589999999</v>
      </c>
      <c r="AG60" s="24">
        <f>VLOOKUP(AG8,[6]Sheet1!$A$13:$B$55,2,)/1000</f>
        <v>14739.488589999999</v>
      </c>
      <c r="AH60" s="23"/>
      <c r="AI60" s="28"/>
      <c r="AJ60" s="28"/>
      <c r="AK60" s="24">
        <f>VLOOKUP(AK8,[6]Sheet1!$A$13:$B$55,2,)/1000</f>
        <v>6261.3148200000005</v>
      </c>
      <c r="AL60" s="24">
        <f>VLOOKUP(AL8,[6]Sheet1!$A$13:$B$55,2,)/1000</f>
        <v>6261.3148200000005</v>
      </c>
      <c r="AM60" s="23"/>
      <c r="AN60" s="28"/>
      <c r="AO60" s="23"/>
      <c r="AP60" s="24">
        <f>VLOOKUP(AP8,[6]Sheet1!$A$13:$B$55,2,)/1000</f>
        <v>24891.83</v>
      </c>
      <c r="AQ60" s="24">
        <f>VLOOKUP(AQ8,[6]Sheet1!$A$13:$B$55,2,)/1000</f>
        <v>24891.83</v>
      </c>
      <c r="AR60" s="23"/>
      <c r="AS60" s="28"/>
      <c r="AT60" s="23"/>
      <c r="AU60" s="24">
        <f>VLOOKUP(AU8,[6]Sheet1!$A$13:$B$55,2,)/1000</f>
        <v>16620.32231</v>
      </c>
      <c r="AV60" s="24">
        <f>VLOOKUP(AV8,[6]Sheet1!$A$13:$B$55,2,)/1000</f>
        <v>16620.32231</v>
      </c>
      <c r="AW60" s="23"/>
      <c r="AX60" s="28"/>
      <c r="AY60" s="23"/>
      <c r="AZ60" s="23"/>
      <c r="BA60" s="23"/>
      <c r="BB60" s="23"/>
      <c r="BC60" s="28"/>
    </row>
    <row r="61" spans="1:62" s="10" customFormat="1" ht="15" customHeight="1" x14ac:dyDescent="0.25">
      <c r="A61" s="11" t="s">
        <v>69</v>
      </c>
      <c r="B61" s="8">
        <f>VLOOKUP(A61,[7]REG6!$A$61:$AX$73,2,FALSE)</f>
        <v>204692.46799999999</v>
      </c>
      <c r="C61" s="8">
        <f>C60+C62+C63</f>
        <v>176746.35399999999</v>
      </c>
      <c r="D61" s="8">
        <f>B61-C61</f>
        <v>27946.114000000001</v>
      </c>
      <c r="E61" s="8">
        <f>D61/C61*100</f>
        <v>15.811423187829945</v>
      </c>
      <c r="F61" s="8"/>
      <c r="G61" s="8">
        <f>VLOOKUP(A61,[7]REG6!$A$61:$AX$73,7,FALSE)</f>
        <v>87453.107329999999</v>
      </c>
      <c r="H61" s="8">
        <f>H60+H62+H63</f>
        <v>85050.468000000008</v>
      </c>
      <c r="I61" s="8">
        <f>G61-H61</f>
        <v>2402.6393299999909</v>
      </c>
      <c r="J61" s="8">
        <f>I61/H61*100</f>
        <v>2.8249572124635347</v>
      </c>
      <c r="K61" s="8"/>
      <c r="L61" s="8">
        <f>VLOOKUP(A61,[7]REG6!$A$61:$AX$73,12,FALSE)</f>
        <v>154461.419964</v>
      </c>
      <c r="M61" s="8">
        <f>M60+M62+M63</f>
        <v>148243.30909</v>
      </c>
      <c r="N61" s="8">
        <f>L61-M61</f>
        <v>6218.1108740000054</v>
      </c>
      <c r="O61" s="8">
        <f>N61/M61*100</f>
        <v>4.1945305404812085</v>
      </c>
      <c r="P61" s="8"/>
      <c r="Q61" s="8">
        <f>VLOOKUP(A61,[7]REG6!$A$61:$AX$73,17,FALSE)</f>
        <v>499957.5</v>
      </c>
      <c r="R61" s="8">
        <f>R60+R62+R63</f>
        <v>478702.08399999997</v>
      </c>
      <c r="S61" s="8">
        <f>Q61-R61</f>
        <v>21255.416000000027</v>
      </c>
      <c r="T61" s="8">
        <f>S61/R61*100</f>
        <v>4.4402179790802885</v>
      </c>
      <c r="U61" s="8"/>
      <c r="V61" s="8">
        <f>VLOOKUP(A61,[7]REG6!$A$61:$AX$73,22,FALSE)</f>
        <v>30276.625760000057</v>
      </c>
      <c r="W61" s="8">
        <f>W60+W62+W63</f>
        <v>27579.806</v>
      </c>
      <c r="X61" s="8">
        <f>V61-W61</f>
        <v>2696.8197600000567</v>
      </c>
      <c r="Y61" s="8">
        <f>X61/W61*100</f>
        <v>9.7782404995889269</v>
      </c>
      <c r="Z61" s="8"/>
      <c r="AA61" s="8">
        <f>VLOOKUP(A61,[7]REG6!$A$61:$AX$73,27,FALSE)</f>
        <v>212854.46425999998</v>
      </c>
      <c r="AB61" s="8">
        <f>AB60+AB62+AB63</f>
        <v>200493.00196000002</v>
      </c>
      <c r="AC61" s="8">
        <f>AA61-AB61</f>
        <v>12361.462299999956</v>
      </c>
      <c r="AD61" s="8">
        <f>AC61/AB61*100</f>
        <v>6.1655330506080048</v>
      </c>
      <c r="AE61" s="8"/>
      <c r="AF61" s="8">
        <f>VLOOKUP(A61,[7]REG6!$A$61:$AX$73,32,FALSE)</f>
        <v>133228.49775000001</v>
      </c>
      <c r="AG61" s="8">
        <f>AG60+AG62+AG63</f>
        <v>130812.45195999999</v>
      </c>
      <c r="AH61" s="8">
        <f>AF61-AG61</f>
        <v>2416.0457900000183</v>
      </c>
      <c r="AI61" s="8">
        <f>AH61/AG61*100</f>
        <v>1.8469539816735487</v>
      </c>
      <c r="AJ61" s="8"/>
      <c r="AK61" s="8">
        <f>VLOOKUP(A61,[7]REG6!$A$61:$AX$73,37,FALSE)</f>
        <v>80716.489700000006</v>
      </c>
      <c r="AL61" s="8">
        <f>AL60+AL62+AL63</f>
        <v>79283.271559999994</v>
      </c>
      <c r="AM61" s="8">
        <f>AK61-AL61</f>
        <v>1433.2181400000118</v>
      </c>
      <c r="AN61" s="8">
        <f>AM61/AL61*100</f>
        <v>1.8077182131862217</v>
      </c>
      <c r="AO61" s="8"/>
      <c r="AP61" s="8">
        <f>VLOOKUP(A61,[7]REG6!$A$61:$AX$73,42,FALSE)</f>
        <v>174991.122</v>
      </c>
      <c r="AQ61" s="8">
        <f>AQ60+AQ62+AQ63</f>
        <v>158250.88500000004</v>
      </c>
      <c r="AR61" s="8">
        <f>AP61-AQ61</f>
        <v>16740.236999999965</v>
      </c>
      <c r="AS61" s="8">
        <f>AR61/AQ61*100</f>
        <v>10.57828965695829</v>
      </c>
      <c r="AT61" s="8"/>
      <c r="AU61" s="8">
        <f>VLOOKUP(A61,[7]REG6!$A$61:$AX$73,47,FALSE)</f>
        <v>144447.16020999997</v>
      </c>
      <c r="AV61" s="8">
        <f>AV60+AV62+AV63</f>
        <v>142583.15602999998</v>
      </c>
      <c r="AW61" s="8">
        <f>AU61-AV61</f>
        <v>1864.004179999989</v>
      </c>
      <c r="AX61" s="8">
        <f>AW61/AV61*100</f>
        <v>1.3073102264672807</v>
      </c>
      <c r="AY61" s="8"/>
      <c r="AZ61" s="8">
        <f t="shared" ref="AZ61:BA63" si="47">B61+G61+L61+Q61+V61+AA61+AF61+AK61+AP61+AU61</f>
        <v>1723078.854974</v>
      </c>
      <c r="BA61" s="8">
        <f t="shared" si="47"/>
        <v>1627744.7875999999</v>
      </c>
      <c r="BB61" s="8">
        <f>AZ61-BA61</f>
        <v>95334.067374000093</v>
      </c>
      <c r="BC61" s="8">
        <f>BB61/BA61*100</f>
        <v>5.8568190849232424</v>
      </c>
    </row>
    <row r="62" spans="1:62" s="10" customFormat="1" ht="15" customHeight="1" x14ac:dyDescent="0.25">
      <c r="A62" s="11" t="s">
        <v>70</v>
      </c>
      <c r="B62" s="8">
        <f>VLOOKUP(A62,[7]REG6!$A$61:$AX$73,2,FALSE)</f>
        <v>185002.565</v>
      </c>
      <c r="C62" s="8">
        <f>VLOOKUP(C8,[6]Sheet1!$A$13:$E$55,5,)/1000</f>
        <v>159110.84271999999</v>
      </c>
      <c r="D62" s="8">
        <f>B62-C62</f>
        <v>25891.722280000016</v>
      </c>
      <c r="E62" s="8">
        <f>D62/C62*100</f>
        <v>16.272757932382863</v>
      </c>
      <c r="F62" s="8"/>
      <c r="G62" s="8">
        <f>VLOOKUP(A62,[7]REG6!$A$61:$AX$73,7,FALSE)</f>
        <v>80542.082599999994</v>
      </c>
      <c r="H62" s="8">
        <f>VLOOKUP(H8,[6]Sheet1!$A$13:$E$55,5,)/1000</f>
        <v>78038.313900000008</v>
      </c>
      <c r="I62" s="8">
        <f>G62-H62</f>
        <v>2503.768699999986</v>
      </c>
      <c r="J62" s="8">
        <f>I62/H62*100</f>
        <v>3.2083839012826054</v>
      </c>
      <c r="K62" s="8"/>
      <c r="L62" s="8">
        <f>VLOOKUP(A62,[7]REG6!$A$61:$AX$73,12,FALSE)</f>
        <v>140297.88760000002</v>
      </c>
      <c r="M62" s="8">
        <f>VLOOKUP(M8,[6]Sheet1!$A$13:$E$55,5,)/1000</f>
        <v>132789.98714000001</v>
      </c>
      <c r="N62" s="8">
        <f>L62-M62</f>
        <v>7507.9004600000044</v>
      </c>
      <c r="O62" s="8">
        <f>N62/M62*100</f>
        <v>5.653965800963932</v>
      </c>
      <c r="P62" s="8"/>
      <c r="Q62" s="8">
        <f>VLOOKUP(A62,[7]REG6!$A$61:$AX$73,17,FALSE)</f>
        <v>445294.15399999998</v>
      </c>
      <c r="R62" s="8">
        <f>VLOOKUP(R8,[6]Sheet1!$A$13:$E$55,5,)/1000</f>
        <v>421999.565</v>
      </c>
      <c r="S62" s="8">
        <f>Q62-R62</f>
        <v>23294.588999999978</v>
      </c>
      <c r="T62" s="8">
        <f>S62/R62*100</f>
        <v>5.5200504768292777</v>
      </c>
      <c r="U62" s="8"/>
      <c r="V62" s="8">
        <f>VLOOKUP(A62,[7]REG6!$A$61:$AX$73,22,FALSE)</f>
        <v>27362.831600000001</v>
      </c>
      <c r="W62" s="8">
        <f>VLOOKUP(W8,[6]Sheet1!$A$13:$E$55,5,)/1000</f>
        <v>24709.039499999999</v>
      </c>
      <c r="X62" s="8">
        <f>V62-W62</f>
        <v>2653.7921000000024</v>
      </c>
      <c r="Y62" s="8">
        <f>X62/W62*100</f>
        <v>10.740166974114889</v>
      </c>
      <c r="Z62" s="8"/>
      <c r="AA62" s="8">
        <f>VLOOKUP(A62,[7]REG6!$A$61:$AX$73,27,FALSE)</f>
        <v>195763.58690000002</v>
      </c>
      <c r="AB62" s="8">
        <f>VLOOKUP(AB8,[6]Sheet1!$A$13:$E$55,5,)/1000</f>
        <v>183651.18652000002</v>
      </c>
      <c r="AC62" s="8">
        <f>AA62-AB62</f>
        <v>12112.400380000006</v>
      </c>
      <c r="AD62" s="8">
        <f>AC62/AB62*100</f>
        <v>6.595329226844358</v>
      </c>
      <c r="AE62" s="8"/>
      <c r="AF62" s="8">
        <f>VLOOKUP(A62,[7]REG6!$A$61:$AX$73,32,FALSE)</f>
        <v>118770.83888</v>
      </c>
      <c r="AG62" s="8">
        <f>VLOOKUP(AG8,[6]Sheet1!$A$13:$E$55,5,)/1000</f>
        <v>115904.85784</v>
      </c>
      <c r="AH62" s="8">
        <f>AF62-AG62</f>
        <v>2865.9810399999988</v>
      </c>
      <c r="AI62" s="8">
        <f>AH62/AG62*100</f>
        <v>2.4727013978623065</v>
      </c>
      <c r="AJ62" s="8"/>
      <c r="AK62" s="8">
        <f>VLOOKUP(A62,[7]REG6!$A$61:$AX$73,37,FALSE)</f>
        <v>75163.083200000008</v>
      </c>
      <c r="AL62" s="8">
        <f>VLOOKUP(AL8,[6]Sheet1!$A$13:$E$55,5,)/1000</f>
        <v>72838.607799999998</v>
      </c>
      <c r="AM62" s="8">
        <f>AK62-AL62</f>
        <v>2324.4754000000103</v>
      </c>
      <c r="AN62" s="8">
        <f>AM62/AL62*100</f>
        <v>3.1912682987881191</v>
      </c>
      <c r="AO62" s="8"/>
      <c r="AP62" s="8">
        <f>VLOOKUP(A62,[7]REG6!$A$61:$AX$73,42,FALSE)</f>
        <v>154665.83499999999</v>
      </c>
      <c r="AQ62" s="8">
        <f>VLOOKUP(AQ8,[6]Sheet1!$A$13:$E$55,5,)/1000</f>
        <v>133078.18400000001</v>
      </c>
      <c r="AR62" s="8">
        <f>AP62-AQ62</f>
        <v>21587.650999999983</v>
      </c>
      <c r="AS62" s="8">
        <f>AR62/AQ62*100</f>
        <v>16.221780573741508</v>
      </c>
      <c r="AT62" s="8"/>
      <c r="AU62" s="8">
        <f>VLOOKUP(A62,[7]REG6!$A$61:$AX$73,47,FALSE)</f>
        <v>128131.82924000001</v>
      </c>
      <c r="AV62" s="8">
        <f>VLOOKUP(AV8,[6]Sheet1!$A$13:$E$55,5,)/1000</f>
        <v>125742.22972</v>
      </c>
      <c r="AW62" s="8">
        <f>AU62-AV62</f>
        <v>2389.5995200000034</v>
      </c>
      <c r="AX62" s="8">
        <f>AW62/AV62*100</f>
        <v>1.900395376574052</v>
      </c>
      <c r="AY62" s="8"/>
      <c r="AZ62" s="8">
        <f t="shared" si="47"/>
        <v>1550994.6940200001</v>
      </c>
      <c r="BA62" s="8">
        <f t="shared" si="47"/>
        <v>1447862.8141399997</v>
      </c>
      <c r="BB62" s="8">
        <f>AZ62-BA62</f>
        <v>103131.87988000037</v>
      </c>
      <c r="BC62" s="8">
        <f>BB62/BA62*100</f>
        <v>7.1230422435607998</v>
      </c>
    </row>
    <row r="63" spans="1:62" s="10" customFormat="1" ht="15" customHeight="1" x14ac:dyDescent="0.25">
      <c r="A63" s="11" t="s">
        <v>71</v>
      </c>
      <c r="B63" s="8">
        <f>VLOOKUP(A63,[7]REG6!$A$61:$AX$73,2,FALSE)</f>
        <v>0</v>
      </c>
      <c r="C63" s="8">
        <f>VLOOKUP(C8,[6]Sheet1!$A$13:$F$55,6,)/1000</f>
        <v>0</v>
      </c>
      <c r="D63" s="8">
        <f>B63-C63</f>
        <v>0</v>
      </c>
      <c r="E63" s="8">
        <f>IFERROR(D63/C63*100,0)</f>
        <v>0</v>
      </c>
      <c r="F63" s="8"/>
      <c r="G63" s="8">
        <f>VLOOKUP(A63,[7]REG6!$A$61:$AX$73,7,FALSE)</f>
        <v>146.928</v>
      </c>
      <c r="H63" s="8">
        <f>VLOOKUP(H8,[6]Sheet1!$A$13:$F$55,6,)/1000</f>
        <v>161.83500000000001</v>
      </c>
      <c r="I63" s="8">
        <f>G63-H63</f>
        <v>-14.907000000000011</v>
      </c>
      <c r="J63" s="8">
        <f>I63/H63*100</f>
        <v>-9.2112336639169587</v>
      </c>
      <c r="K63" s="8"/>
      <c r="L63" s="8">
        <f>VLOOKUP(A63,[7]REG6!$A$61:$AX$73,12,FALSE)</f>
        <v>299.70499999999998</v>
      </c>
      <c r="M63" s="8">
        <f>VLOOKUP(M8,[6]Sheet1!$A$13:$F$55,6,)/1000</f>
        <v>284.30500000000001</v>
      </c>
      <c r="N63" s="8">
        <f>L63-M63</f>
        <v>15.399999999999977</v>
      </c>
      <c r="O63" s="8">
        <f>N63/M63*100</f>
        <v>5.4167179613443226</v>
      </c>
      <c r="P63" s="8"/>
      <c r="Q63" s="8">
        <f>VLOOKUP(A63,[7]REG6!$A$61:$AX$73,17,FALSE)</f>
        <v>456.34500000000003</v>
      </c>
      <c r="R63" s="8">
        <f>VLOOKUP(R8,[6]Sheet1!$A$13:$F$55,6,)/1000</f>
        <v>436.50599999999997</v>
      </c>
      <c r="S63" s="8">
        <f>Q63-R63</f>
        <v>19.839000000000055</v>
      </c>
      <c r="T63" s="8">
        <f>S63/R63*100</f>
        <v>4.5449547085263564</v>
      </c>
      <c r="U63" s="8"/>
      <c r="V63" s="8">
        <f>VLOOKUP(A63,[7]REG6!$A$61:$AX$73,22,FALSE)</f>
        <v>87.253</v>
      </c>
      <c r="W63" s="8">
        <f>VLOOKUP(W8,[6]Sheet1!$A$13:$F$55,6,)/1000</f>
        <v>84.216999999999999</v>
      </c>
      <c r="X63" s="8">
        <f>V63-W63</f>
        <v>3.0360000000000014</v>
      </c>
      <c r="Y63" s="8">
        <f>X63/W63*100</f>
        <v>3.6049728677107962</v>
      </c>
      <c r="Z63" s="8"/>
      <c r="AA63" s="8">
        <f>VLOOKUP(A63,[7]REG6!$A$61:$AX$73,27,FALSE)</f>
        <v>257.3621</v>
      </c>
      <c r="AB63" s="8">
        <f>VLOOKUP(AB8,[6]Sheet1!$A$13:$F$55,6,)/1000</f>
        <v>219.24199999999999</v>
      </c>
      <c r="AC63" s="8">
        <f>AA63-AB63</f>
        <v>38.120100000000008</v>
      </c>
      <c r="AD63" s="8">
        <f>AC63/AB63*100</f>
        <v>17.387225075487365</v>
      </c>
      <c r="AE63" s="8"/>
      <c r="AF63" s="8">
        <f>VLOOKUP(A63,[7]REG6!$A$61:$AX$73,32,FALSE)</f>
        <v>163.77960163099999</v>
      </c>
      <c r="AG63" s="8">
        <f>VLOOKUP(AG8,[6]Sheet1!$A$13:$F$55,6,)/1000</f>
        <v>168.10552999999999</v>
      </c>
      <c r="AH63" s="8">
        <f>AF63-AG63</f>
        <v>-4.3259283689999961</v>
      </c>
      <c r="AI63" s="8">
        <f>AH63/AG63*100</f>
        <v>-2.5733409061557917</v>
      </c>
      <c r="AJ63" s="8"/>
      <c r="AK63" s="8">
        <f>VLOOKUP(A63,[7]REG6!$A$61:$AX$73,37,FALSE)</f>
        <v>204.14589999999998</v>
      </c>
      <c r="AL63" s="8">
        <f>VLOOKUP(AL8,[6]Sheet1!$A$13:$F$55,6,)/1000</f>
        <v>183.34894</v>
      </c>
      <c r="AM63" s="8">
        <f>AK63-AL63</f>
        <v>20.796959999999984</v>
      </c>
      <c r="AN63" s="8">
        <f>AM63/AL63*100</f>
        <v>11.342830779387098</v>
      </c>
      <c r="AO63" s="8"/>
      <c r="AP63" s="8">
        <f>VLOOKUP(A63,[7]REG6!$A$61:$AX$73,42,FALSE)</f>
        <v>235.583</v>
      </c>
      <c r="AQ63" s="8">
        <f>VLOOKUP(AQ8,[6]Sheet1!$A$13:$F$55,6,)/1000</f>
        <v>280.87099999999998</v>
      </c>
      <c r="AR63" s="8">
        <f>AP63-AQ63</f>
        <v>-45.287999999999982</v>
      </c>
      <c r="AS63" s="8">
        <f>AR63/AQ63*100</f>
        <v>-16.124128158478442</v>
      </c>
      <c r="AT63" s="8"/>
      <c r="AU63" s="8">
        <f>VLOOKUP(A63,[7]REG6!$A$61:$AX$73,47,FALSE)</f>
        <v>233.87319999999997</v>
      </c>
      <c r="AV63" s="8">
        <f>VLOOKUP(AV8,[6]Sheet1!$A$13:$F$55,6,)/1000</f>
        <v>220.60400000000001</v>
      </c>
      <c r="AW63" s="8">
        <f>AU63-AV63</f>
        <v>13.269199999999955</v>
      </c>
      <c r="AX63" s="8">
        <f>AW63/AV63*100</f>
        <v>6.0149407988975518</v>
      </c>
      <c r="AY63" s="8"/>
      <c r="AZ63" s="8">
        <f t="shared" si="47"/>
        <v>2084.974801631</v>
      </c>
      <c r="BA63" s="8">
        <f t="shared" si="47"/>
        <v>2039.0344700000003</v>
      </c>
      <c r="BB63" s="8">
        <f>AZ63-BA63</f>
        <v>45.940331630999708</v>
      </c>
      <c r="BC63" s="8">
        <f>BB63/BA63*100</f>
        <v>2.253043403969512</v>
      </c>
    </row>
    <row r="64" spans="1:62" s="13" customFormat="1" ht="15" customHeight="1" x14ac:dyDescent="0.25">
      <c r="A64" s="12" t="s">
        <v>72</v>
      </c>
      <c r="B64" s="9">
        <f>SUM(B61-B62-B63)/B61*100</f>
        <v>9.6192611249379194</v>
      </c>
      <c r="C64" s="9">
        <f>SUM(C61-C62-C63)/C61*100</f>
        <v>9.9778642562550441</v>
      </c>
      <c r="D64" s="29" t="s">
        <v>41</v>
      </c>
      <c r="E64" s="9">
        <f>B64-C64</f>
        <v>-0.35860313131712473</v>
      </c>
      <c r="F64" s="9"/>
      <c r="G64" s="9">
        <f>SUM(G61-G62-G63)/G61*100</f>
        <v>7.7345413290759568</v>
      </c>
      <c r="H64" s="9">
        <f>SUM(H61-H62-H63)/H61*100</f>
        <v>8.0544167023278455</v>
      </c>
      <c r="I64" s="9"/>
      <c r="J64" s="9">
        <f>G64-H64</f>
        <v>-0.31987537325188864</v>
      </c>
      <c r="K64" s="9"/>
      <c r="L64" s="9">
        <f>SUM(L61-L62-L63)/L61*100</f>
        <v>8.9755923305840373</v>
      </c>
      <c r="M64" s="9">
        <f>SUM(M61-M62-M63)/M61*100</f>
        <v>10.232513725655384</v>
      </c>
      <c r="N64" s="29" t="s">
        <v>41</v>
      </c>
      <c r="O64" s="9">
        <f>L64-M64</f>
        <v>-1.2569213950713465</v>
      </c>
      <c r="P64" s="9"/>
      <c r="Q64" s="9">
        <f>SUM(Q61-Q62-Q63)/Q61*100</f>
        <v>10.842321797352779</v>
      </c>
      <c r="R64" s="9">
        <f>SUM(R61-R62-R63)/R61*100</f>
        <v>11.753868403881853</v>
      </c>
      <c r="S64" s="29" t="s">
        <v>41</v>
      </c>
      <c r="T64" s="9">
        <f>Q64-R64</f>
        <v>-0.9115466065290736</v>
      </c>
      <c r="U64" s="9"/>
      <c r="V64" s="9">
        <f>SUM(V61-V62-V63)/V61*100</f>
        <v>9.3357205073173599</v>
      </c>
      <c r="W64" s="9">
        <f>SUM(W61-W62-W63)/W61*100</f>
        <v>10.10358629788767</v>
      </c>
      <c r="X64" s="29" t="s">
        <v>41</v>
      </c>
      <c r="Y64" s="9">
        <f>V64-W64</f>
        <v>-0.76786579057031012</v>
      </c>
      <c r="Z64" s="9"/>
      <c r="AA64" s="9">
        <f>SUM(AA61-AA62-AA63)/AA61*100</f>
        <v>7.9084623940224041</v>
      </c>
      <c r="AB64" s="9">
        <f>SUM(AB61-AB62-AB63)/AB61*100</f>
        <v>8.2908496942533407</v>
      </c>
      <c r="AC64" s="9"/>
      <c r="AD64" s="9">
        <f>AA64-AB64</f>
        <v>-0.38238730023093659</v>
      </c>
      <c r="AE64" s="9"/>
      <c r="AF64" s="9">
        <f>SUM(AF61-AF62-AF63)/AF61*100</f>
        <v>10.728845186854185</v>
      </c>
      <c r="AG64" s="9">
        <f>SUM(AG61-AG62-AG63)/AG61*100</f>
        <v>11.267649500604923</v>
      </c>
      <c r="AH64" s="29" t="s">
        <v>41</v>
      </c>
      <c r="AI64" s="9">
        <f>AF64-AG64</f>
        <v>-0.53880431375073812</v>
      </c>
      <c r="AJ64" s="9"/>
      <c r="AK64" s="9">
        <f>SUM(AK61-AK62-AK63)/AK61*100</f>
        <v>6.6272215502453866</v>
      </c>
      <c r="AL64" s="9">
        <f>SUM(AL61-AL62-AL63)/AL61*100</f>
        <v>7.8973971391449931</v>
      </c>
      <c r="AM64" s="9"/>
      <c r="AN64" s="9">
        <f>AK64-AL64</f>
        <v>-1.2701755888996065</v>
      </c>
      <c r="AO64" s="9"/>
      <c r="AP64" s="9">
        <f>SUM(AP61-AP62-AP63)/AP61*100</f>
        <v>11.480413274908891</v>
      </c>
      <c r="AQ64" s="9">
        <f>SUM(AQ61-AQ62-AQ63)/AQ61*100</f>
        <v>15.729346474112941</v>
      </c>
      <c r="AR64" s="9"/>
      <c r="AS64" s="9">
        <f>AP64-AQ64</f>
        <v>-4.2489331992040498</v>
      </c>
      <c r="AT64" s="9"/>
      <c r="AU64" s="9">
        <f>SUM(AU61-AU62-AU63)/AU61*100</f>
        <v>11.133107599083598</v>
      </c>
      <c r="AV64" s="9">
        <f>SUM(AV61-AV62-AV63)/AV61*100</f>
        <v>11.65658186616588</v>
      </c>
      <c r="AW64" s="9"/>
      <c r="AX64" s="9">
        <f>AU64-AV64</f>
        <v>-0.52347426708228184</v>
      </c>
      <c r="AY64" s="9"/>
      <c r="AZ64" s="9">
        <f>SUM(AZ61-AZ62-AZ63)/AZ61*100</f>
        <v>9.8660131346649322</v>
      </c>
      <c r="BA64" s="9">
        <f>SUM(BA61-BA62-BA63)/BA61*100</f>
        <v>10.925726216099125</v>
      </c>
      <c r="BB64" s="9"/>
      <c r="BC64" s="9">
        <f>AZ64-BA64</f>
        <v>-1.0597130814341931</v>
      </c>
    </row>
    <row r="65" spans="1:55" s="14" customFormat="1" ht="15" customHeight="1" x14ac:dyDescent="0.25">
      <c r="A65" s="17" t="s">
        <v>73</v>
      </c>
      <c r="B65" s="20">
        <f>B14/(B62+B63)</f>
        <v>12.787002156105242</v>
      </c>
      <c r="C65" s="20">
        <f>C14/(C62+C63)</f>
        <v>11.160937242567828</v>
      </c>
      <c r="D65" s="20">
        <f>B65-C65</f>
        <v>1.6260649135374141</v>
      </c>
      <c r="E65" s="8">
        <f>D65/C65*100</f>
        <v>14.569250576336913</v>
      </c>
      <c r="F65" s="20"/>
      <c r="G65" s="20">
        <f>G14/(G62+G63)</f>
        <v>12.463026615547571</v>
      </c>
      <c r="H65" s="20">
        <f>H14/(H62+H63)</f>
        <v>11.553574610265223</v>
      </c>
      <c r="I65" s="20">
        <f>G65-H65</f>
        <v>0.90945200528234871</v>
      </c>
      <c r="J65" s="8">
        <f>I65/H65*100</f>
        <v>7.8716071515590569</v>
      </c>
      <c r="K65" s="20"/>
      <c r="L65" s="20">
        <f>L14/(L62+L63)</f>
        <v>12.652424129842462</v>
      </c>
      <c r="M65" s="20">
        <f>M14/(M62+M63)</f>
        <v>11.990368394680981</v>
      </c>
      <c r="N65" s="20">
        <f>L65-M65</f>
        <v>0.66205573516148064</v>
      </c>
      <c r="O65" s="8">
        <f>N65/M65*100</f>
        <v>5.5215629192441957</v>
      </c>
      <c r="P65" s="20"/>
      <c r="Q65" s="20">
        <f>Q14/(Q62+Q63)</f>
        <v>12.355216637076609</v>
      </c>
      <c r="R65" s="20">
        <f>R14/(R62+R63)</f>
        <v>10.107548895818606</v>
      </c>
      <c r="S65" s="20">
        <f>Q65-R65</f>
        <v>2.2476677412580024</v>
      </c>
      <c r="T65" s="8">
        <f>S65/R65*100</f>
        <v>22.237515389985802</v>
      </c>
      <c r="U65" s="20"/>
      <c r="V65" s="20">
        <f>V14/(V62+V63)</f>
        <v>14.21883564176702</v>
      </c>
      <c r="W65" s="20">
        <f>W14/(W62+W63)</f>
        <v>13.130887680688499</v>
      </c>
      <c r="X65" s="20">
        <f>V65-W65</f>
        <v>1.0879479610785214</v>
      </c>
      <c r="Y65" s="8">
        <f>X65/W65*100</f>
        <v>8.2854106099662896</v>
      </c>
      <c r="Z65" s="20"/>
      <c r="AA65" s="20">
        <f>AA14/(AA62+AA63)</f>
        <v>11.356578238329003</v>
      </c>
      <c r="AB65" s="20">
        <f>AB14/(AB62+AB63)</f>
        <v>11.040998538159061</v>
      </c>
      <c r="AC65" s="20">
        <f>AA65-AB65</f>
        <v>0.31557970016994297</v>
      </c>
      <c r="AD65" s="8">
        <f>AC65/AB65*100</f>
        <v>2.858253255620498</v>
      </c>
      <c r="AE65" s="20"/>
      <c r="AF65" s="20">
        <f>AF14/(AF62+AF63)</f>
        <v>12.682590818778021</v>
      </c>
      <c r="AG65" s="20">
        <f>AG14/(AG62+AG63)</f>
        <v>10.526837505346272</v>
      </c>
      <c r="AH65" s="20">
        <f>AF65-AG65</f>
        <v>2.1557533134317488</v>
      </c>
      <c r="AI65" s="8">
        <f>AH65/AG65*100</f>
        <v>20.478641494531523</v>
      </c>
      <c r="AJ65" s="8"/>
      <c r="AK65" s="20">
        <f>AK14/(AK62+AK63)</f>
        <v>11.455574626001473</v>
      </c>
      <c r="AL65" s="20">
        <f>AL14/(AL62+AL63)</f>
        <v>11.28455936854699</v>
      </c>
      <c r="AM65" s="20">
        <f>AK65-AL65</f>
        <v>0.1710152574544832</v>
      </c>
      <c r="AN65" s="8">
        <f>AM65/AL65*100</f>
        <v>1.5154801518537562</v>
      </c>
      <c r="AO65" s="20"/>
      <c r="AP65" s="20">
        <f>AP14/(AP62+AP63)</f>
        <v>13.878882662972135</v>
      </c>
      <c r="AQ65" s="20">
        <f>AQ14/(AQ62+AQ63)</f>
        <v>11.666710626586246</v>
      </c>
      <c r="AR65" s="20">
        <f>AP65-AQ65</f>
        <v>2.2121720363858888</v>
      </c>
      <c r="AS65" s="8">
        <f>AR65/AQ65*100</f>
        <v>18.961403151156965</v>
      </c>
      <c r="AT65" s="20"/>
      <c r="AU65" s="20">
        <f>AU14/(AU62+AU63)</f>
        <v>13.705438795088792</v>
      </c>
      <c r="AV65" s="20">
        <f>AV14/(AV62+AV63)</f>
        <v>12.960386487564325</v>
      </c>
      <c r="AW65" s="20">
        <f>AU65-AV65</f>
        <v>0.74505230752446749</v>
      </c>
      <c r="AX65" s="8">
        <f>AW65/AV65*100</f>
        <v>5.7486889626274325</v>
      </c>
      <c r="AY65" s="20"/>
      <c r="AZ65" s="20">
        <f>AZ14/(AZ62+AZ63)</f>
        <v>12.591033555340328</v>
      </c>
      <c r="BA65" s="20">
        <f>BA14/(BA62+BA63)</f>
        <v>11.128119721606046</v>
      </c>
      <c r="BB65" s="20">
        <f>AZ65-BA65</f>
        <v>1.462913833734282</v>
      </c>
      <c r="BC65" s="8">
        <f>BB65/BA65*100</f>
        <v>13.146100781913134</v>
      </c>
    </row>
    <row r="66" spans="1:55" s="14" customFormat="1" ht="15" customHeight="1" x14ac:dyDescent="0.25">
      <c r="A66" s="17" t="s">
        <v>74</v>
      </c>
      <c r="B66" s="20">
        <f>B23/B61</f>
        <v>8.9234304654043246</v>
      </c>
      <c r="C66" s="20">
        <f>C23/C61</f>
        <v>8.1295014549493914</v>
      </c>
      <c r="D66" s="20">
        <f>B66-C66</f>
        <v>0.79392901045493325</v>
      </c>
      <c r="E66" s="8">
        <f>D66/C66*100</f>
        <v>9.7660233515497374</v>
      </c>
      <c r="F66" s="20"/>
      <c r="G66" s="20">
        <f>G23/G61</f>
        <v>7.9558523792021338</v>
      </c>
      <c r="H66" s="20">
        <f>H23/H61</f>
        <v>8.1477991445032369</v>
      </c>
      <c r="I66" s="20">
        <f>G66-H66</f>
        <v>-0.19194676530110311</v>
      </c>
      <c r="J66" s="8">
        <f>I66/H66*100</f>
        <v>-2.3558112061537066</v>
      </c>
      <c r="K66" s="20"/>
      <c r="L66" s="20">
        <f>L23/L61</f>
        <v>9.1117289225233211</v>
      </c>
      <c r="M66" s="20">
        <f>M23/M61</f>
        <v>8.8567768111064638</v>
      </c>
      <c r="N66" s="20">
        <f>L66-M66</f>
        <v>0.25495211141685736</v>
      </c>
      <c r="O66" s="8">
        <f>N66/M66*100</f>
        <v>2.878610547091415</v>
      </c>
      <c r="P66" s="20"/>
      <c r="Q66" s="20">
        <f>Q23/Q61</f>
        <v>8.7322576034962953</v>
      </c>
      <c r="R66" s="20">
        <f>R23/R61</f>
        <v>8.1093044273857817</v>
      </c>
      <c r="S66" s="20">
        <f>Q66-R66</f>
        <v>0.6229531761105136</v>
      </c>
      <c r="T66" s="8">
        <f>S66/R66*100</f>
        <v>7.681955729849653</v>
      </c>
      <c r="U66" s="20"/>
      <c r="V66" s="20">
        <f>V23/V61</f>
        <v>7.8028544050015558</v>
      </c>
      <c r="W66" s="20">
        <f>W23/W61</f>
        <v>7.1401409070825226</v>
      </c>
      <c r="X66" s="20">
        <f>V66-W66</f>
        <v>0.66271349791903322</v>
      </c>
      <c r="Y66" s="8">
        <f>X66/W66*100</f>
        <v>9.2815184818225021</v>
      </c>
      <c r="Z66" s="20"/>
      <c r="AA66" s="20">
        <f>AA23/AA61</f>
        <v>7.9248389566287978</v>
      </c>
      <c r="AB66" s="20">
        <f>AB23/AB61</f>
        <v>8.3598460869192515</v>
      </c>
      <c r="AC66" s="20">
        <f>AA66-AB66</f>
        <v>-0.43500713029045368</v>
      </c>
      <c r="AD66" s="8">
        <f>AC66/AB66*100</f>
        <v>-5.2035303732578804</v>
      </c>
      <c r="AE66" s="20"/>
      <c r="AF66" s="20">
        <f>AF23/AF61</f>
        <v>8.4778381513350052</v>
      </c>
      <c r="AG66" s="20">
        <f>AG23/AG61</f>
        <v>7.4071744574919141</v>
      </c>
      <c r="AH66" s="20">
        <f>AF66-AG66</f>
        <v>1.0706636938430911</v>
      </c>
      <c r="AI66" s="8">
        <f>AH66/AG66*100</f>
        <v>14.454414432755513</v>
      </c>
      <c r="AJ66" s="8"/>
      <c r="AK66" s="20">
        <f>AK23/AK61</f>
        <v>7.907210192021024</v>
      </c>
      <c r="AL66" s="20">
        <f>AL23/AL61</f>
        <v>8.3204853242057624</v>
      </c>
      <c r="AM66" s="20">
        <f>AK66-AL66</f>
        <v>-0.41327513218473833</v>
      </c>
      <c r="AN66" s="8">
        <f>AM66/AL66*100</f>
        <v>-4.9669594510604798</v>
      </c>
      <c r="AO66" s="20"/>
      <c r="AP66" s="20">
        <f>AP23/AP61</f>
        <v>9.3631521779144897</v>
      </c>
      <c r="AQ66" s="20">
        <f>AQ23/AQ61</f>
        <v>8.733936129330333</v>
      </c>
      <c r="AR66" s="20">
        <f>AP66-AQ66</f>
        <v>0.6292160485841567</v>
      </c>
      <c r="AS66" s="8">
        <f>AR66/AQ66*100</f>
        <v>7.2042666590052251</v>
      </c>
      <c r="AT66" s="20"/>
      <c r="AU66" s="20">
        <f>AU23/AU61</f>
        <v>8.8595446876871513</v>
      </c>
      <c r="AV66" s="20">
        <f>AV23/AV61</f>
        <v>9.5523299077727675</v>
      </c>
      <c r="AW66" s="20">
        <f>AU66-AV66</f>
        <v>-0.69278522008561616</v>
      </c>
      <c r="AX66" s="8">
        <f>AW66/AV66*100</f>
        <v>-7.2525261038345654</v>
      </c>
      <c r="AY66" s="20"/>
      <c r="AZ66" s="20">
        <f>AZ23/AZ61</f>
        <v>8.6499286800921809</v>
      </c>
      <c r="BA66" s="20">
        <f>BA23/BA61</f>
        <v>8.3370117749901258</v>
      </c>
      <c r="BB66" s="20">
        <f>AZ66-BA66</f>
        <v>0.31291690510205505</v>
      </c>
      <c r="BC66" s="8">
        <f>BB66/BA66*100</f>
        <v>3.7533460854734808</v>
      </c>
    </row>
    <row r="67" spans="1:55" s="14" customFormat="1" ht="15" hidden="1" customHeight="1" x14ac:dyDescent="0.25">
      <c r="A67" s="17" t="s">
        <v>75</v>
      </c>
      <c r="B67" s="20"/>
      <c r="C67" s="20"/>
      <c r="D67" s="20"/>
      <c r="E67" s="8">
        <v>8</v>
      </c>
      <c r="F67" s="20"/>
      <c r="G67" s="20"/>
      <c r="H67" s="20"/>
      <c r="I67" s="20"/>
      <c r="J67" s="8">
        <f>G67-H67</f>
        <v>0</v>
      </c>
      <c r="K67" s="20"/>
      <c r="L67" s="20"/>
      <c r="M67" s="20"/>
      <c r="N67" s="20"/>
      <c r="O67" s="8">
        <f>L67-M67</f>
        <v>0</v>
      </c>
      <c r="P67" s="20"/>
      <c r="Q67" s="20"/>
      <c r="R67" s="20"/>
      <c r="S67" s="20"/>
      <c r="T67" s="8">
        <f>Q67-R67</f>
        <v>0</v>
      </c>
      <c r="U67" s="20"/>
      <c r="V67" s="20"/>
      <c r="W67" s="20"/>
      <c r="X67" s="20"/>
      <c r="Y67" s="8">
        <f>V67-W67</f>
        <v>0</v>
      </c>
      <c r="Z67" s="20"/>
      <c r="AA67" s="20"/>
      <c r="AB67" s="20"/>
      <c r="AC67" s="20"/>
      <c r="AD67" s="8">
        <f>AA67-AB67</f>
        <v>0</v>
      </c>
      <c r="AE67" s="20"/>
      <c r="AF67" s="20"/>
      <c r="AG67" s="20"/>
      <c r="AH67" s="20"/>
      <c r="AI67" s="8">
        <f>AF67-AG67</f>
        <v>0</v>
      </c>
      <c r="AJ67" s="8"/>
      <c r="AK67" s="20"/>
      <c r="AL67" s="20"/>
      <c r="AM67" s="20"/>
      <c r="AN67" s="8">
        <f>AK67-AL67</f>
        <v>0</v>
      </c>
      <c r="AO67" s="20"/>
      <c r="AP67" s="20"/>
      <c r="AQ67" s="20"/>
      <c r="AR67" s="20"/>
      <c r="AS67" s="8">
        <f>AP67-AQ67</f>
        <v>0</v>
      </c>
      <c r="AT67" s="20"/>
      <c r="AU67" s="20"/>
      <c r="AV67" s="20"/>
      <c r="AW67" s="20"/>
      <c r="AX67" s="8">
        <f>AU67-AV67</f>
        <v>0</v>
      </c>
      <c r="AY67" s="20"/>
      <c r="AZ67" s="20">
        <v>31.7</v>
      </c>
      <c r="BA67" s="25" t="s">
        <v>76</v>
      </c>
      <c r="BB67" s="20"/>
      <c r="BC67" s="8">
        <f>AZ67-BA67</f>
        <v>-4.3000000000000007</v>
      </c>
    </row>
    <row r="68" spans="1:55" s="13" customFormat="1" ht="15" customHeight="1" x14ac:dyDescent="0.25">
      <c r="A68" s="12" t="s">
        <v>87</v>
      </c>
      <c r="B68" s="27">
        <v>98.543977282590063</v>
      </c>
      <c r="C68" s="27">
        <f>'[8]2 COLL EFF YELLOW ECs'!$D$65</f>
        <v>97.218084797811571</v>
      </c>
      <c r="D68" s="29" t="s">
        <v>41</v>
      </c>
      <c r="E68" s="9">
        <f>B68-C68</f>
        <v>1.3258924847784925</v>
      </c>
      <c r="F68" s="27"/>
      <c r="G68" s="27">
        <v>95.69</v>
      </c>
      <c r="H68" s="27">
        <f>'[8]2 COLL EFF YELLOW ECs'!$D$66</f>
        <v>93.53</v>
      </c>
      <c r="I68" s="29" t="s">
        <v>41</v>
      </c>
      <c r="J68" s="9">
        <f>G68-H68</f>
        <v>2.1599999999999966</v>
      </c>
      <c r="K68" s="27"/>
      <c r="L68" s="27">
        <v>98.72</v>
      </c>
      <c r="M68" s="27">
        <v>98.72</v>
      </c>
      <c r="N68" s="29" t="s">
        <v>41</v>
      </c>
      <c r="O68" s="9">
        <f>L68-M68</f>
        <v>0</v>
      </c>
      <c r="P68" s="27"/>
      <c r="Q68" s="27">
        <v>95.02</v>
      </c>
      <c r="R68" s="27">
        <f>'[8]2 COLL EFF YELLOW ECs'!$D$74</f>
        <v>93.49</v>
      </c>
      <c r="S68" s="29" t="s">
        <v>41</v>
      </c>
      <c r="T68" s="9">
        <f>Q68-R68</f>
        <v>1.5300000000000011</v>
      </c>
      <c r="U68" s="27"/>
      <c r="V68" s="27">
        <v>99.45</v>
      </c>
      <c r="W68" s="27">
        <f>'[8]2 COLL EFF YELLOW ECs'!$D$71</f>
        <v>98.27</v>
      </c>
      <c r="X68" s="29" t="s">
        <v>41</v>
      </c>
      <c r="Y68" s="9">
        <f>V68-W68</f>
        <v>1.1800000000000068</v>
      </c>
      <c r="Z68" s="27"/>
      <c r="AA68" s="27">
        <v>94.81</v>
      </c>
      <c r="AB68" s="27">
        <f>'[8]2 COLL EFF YELLOW ECs'!$D$68</f>
        <v>95.656912212827578</v>
      </c>
      <c r="AC68" s="29" t="s">
        <v>41</v>
      </c>
      <c r="AD68" s="9">
        <f>AA68-AB68</f>
        <v>-0.84691221282757567</v>
      </c>
      <c r="AE68" s="27"/>
      <c r="AF68" s="27">
        <v>96.814710613303632</v>
      </c>
      <c r="AG68" s="27">
        <f>'[8]2 COLL EFF YELLOW ECs'!$D$69</f>
        <v>95.407506881564359</v>
      </c>
      <c r="AH68" s="29" t="s">
        <v>41</v>
      </c>
      <c r="AI68" s="9">
        <f>AF68-AG68</f>
        <v>1.4072037317392727</v>
      </c>
      <c r="AJ68" s="27"/>
      <c r="AK68" s="30">
        <v>100</v>
      </c>
      <c r="AL68" s="30" t="str">
        <f>'[8]2 COLL EFF YELLOW ECs'!$D$70</f>
        <v>100.00</v>
      </c>
      <c r="AM68" s="29" t="s">
        <v>41</v>
      </c>
      <c r="AN68" s="9">
        <f>AK68-AL68</f>
        <v>0</v>
      </c>
      <c r="AO68" s="27"/>
      <c r="AP68" s="30">
        <v>99.280765979560996</v>
      </c>
      <c r="AQ68" s="30" t="str">
        <f>'[8]2 COLL EFF YELLOW ECs'!$D$72</f>
        <v>100.00</v>
      </c>
      <c r="AR68" s="29" t="s">
        <v>41</v>
      </c>
      <c r="AS68" s="9">
        <f>AP68-AQ68</f>
        <v>-0.71923402043900353</v>
      </c>
      <c r="AT68" s="27"/>
      <c r="AU68" s="27">
        <v>94.72</v>
      </c>
      <c r="AV68" s="27">
        <f>'[8]2 COLL EFF YELLOW ECs'!$D$73</f>
        <v>97.926609995326459</v>
      </c>
      <c r="AW68" s="29" t="s">
        <v>41</v>
      </c>
      <c r="AX68" s="9">
        <f>AU68-AV68</f>
        <v>-3.2066099953264597</v>
      </c>
      <c r="AY68" s="27"/>
      <c r="AZ68" s="27">
        <f>(B68+G68+L68+Q68+V68+AA68+AF68+AK68+AP68+AU68)/10</f>
        <v>97.304945387545473</v>
      </c>
      <c r="BA68" s="27">
        <f>(C68+H68+M68+R68+W68+AB68+AG68+AL68+AQ68+AV68)/10</f>
        <v>97.021911388752997</v>
      </c>
      <c r="BB68" s="29" t="s">
        <v>41</v>
      </c>
      <c r="BC68" s="9">
        <f>AZ68-BA68</f>
        <v>0.28303399879247593</v>
      </c>
    </row>
    <row r="69" spans="1:55" s="10" customFormat="1" ht="15" customHeight="1" x14ac:dyDescent="0.25">
      <c r="A69" s="11" t="s">
        <v>77</v>
      </c>
      <c r="B69" s="8">
        <f>VLOOKUP(A69,[7]REG6!$A$61:$AX$73,2,FALSE)</f>
        <v>158884</v>
      </c>
      <c r="C69" s="8">
        <f>VLOOKUP(C8,[9]Sheet1!$A$11:$D$62,4,)</f>
        <v>153517</v>
      </c>
      <c r="D69" s="8">
        <f>B69-C69</f>
        <v>5367</v>
      </c>
      <c r="E69" s="8">
        <f>D69/C69*100</f>
        <v>3.4960297556622395</v>
      </c>
      <c r="F69" s="8"/>
      <c r="G69" s="8">
        <f>VLOOKUP(A69,[7]REG6!$A$61:$AX$73,7,FALSE)</f>
        <v>118177</v>
      </c>
      <c r="H69" s="8">
        <f>VLOOKUP(H8,[9]Sheet1!$A$11:$D$62,4,)</f>
        <v>116126</v>
      </c>
      <c r="I69" s="8">
        <f>G69-H69</f>
        <v>2051</v>
      </c>
      <c r="J69" s="8">
        <f>I69/H69*100</f>
        <v>1.7661850059418216</v>
      </c>
      <c r="K69" s="8"/>
      <c r="L69" s="8">
        <f>VLOOKUP(A69,[7]REG6!$A$61:$AX$73,12,FALSE)</f>
        <v>179602</v>
      </c>
      <c r="M69" s="8">
        <f>VLOOKUP(M8,[9]Sheet1!$A$11:$D$62,4,)</f>
        <v>174442</v>
      </c>
      <c r="N69" s="8">
        <f>L69-M69</f>
        <v>5160</v>
      </c>
      <c r="O69" s="8">
        <f>N69/M69*100</f>
        <v>2.9580032331663246</v>
      </c>
      <c r="P69" s="8"/>
      <c r="Q69" s="8">
        <f>VLOOKUP(A69,[7]REG6!$A$61:$AX$73,17,FALSE)</f>
        <v>219161</v>
      </c>
      <c r="R69" s="8">
        <f>VLOOKUP(R8,[9]Sheet1!$A$11:$D$62,4,)</f>
        <v>213633</v>
      </c>
      <c r="S69" s="8">
        <f>Q69-R69</f>
        <v>5528</v>
      </c>
      <c r="T69" s="8">
        <f>S69/R69*100</f>
        <v>2.5876152092607416</v>
      </c>
      <c r="U69" s="8"/>
      <c r="V69" s="8">
        <f>VLOOKUP(A69,[7]REG6!$A$61:$AX$73,22,FALSE)</f>
        <v>37319</v>
      </c>
      <c r="W69" s="8">
        <f>VLOOKUP(W8,[9]Sheet1!$A$11:$D$62,4,)</f>
        <v>36023</v>
      </c>
      <c r="X69" s="8">
        <f>V69-W69</f>
        <v>1296</v>
      </c>
      <c r="Y69" s="8">
        <f>X69/W69*100</f>
        <v>3.5977014685062323</v>
      </c>
      <c r="Z69" s="8"/>
      <c r="AA69" s="8">
        <f>VLOOKUP(A69,[7]REG6!$A$61:$AX$73,27,FALSE)</f>
        <v>159504</v>
      </c>
      <c r="AB69" s="8">
        <f>VLOOKUP(AB8,[9]Sheet1!$A$11:$D$62,4,)</f>
        <v>153541</v>
      </c>
      <c r="AC69" s="8">
        <f>AA69-AB69</f>
        <v>5963</v>
      </c>
      <c r="AD69" s="8">
        <f>AC69/AB69*100</f>
        <v>3.8836532261741166</v>
      </c>
      <c r="AE69" s="8"/>
      <c r="AF69" s="8">
        <f>VLOOKUP(A69,[7]REG6!$A$61:$AX$73,32,FALSE)</f>
        <v>139886</v>
      </c>
      <c r="AG69" s="8">
        <f>VLOOKUP(AG8,[9]Sheet1!$A$11:$D$62,4,)</f>
        <v>135975</v>
      </c>
      <c r="AH69" s="8">
        <f>AF69-AG69</f>
        <v>3911</v>
      </c>
      <c r="AI69" s="8">
        <f>AH69/AG69*100</f>
        <v>2.8762640191211619</v>
      </c>
      <c r="AJ69" s="8"/>
      <c r="AK69" s="8">
        <f>VLOOKUP(A69,[7]REG6!$A$61:$AX$73,37,FALSE)</f>
        <v>112719</v>
      </c>
      <c r="AL69" s="8">
        <f>VLOOKUP(AL8,[9]Sheet1!$A$11:$D$62,4,)</f>
        <v>109409</v>
      </c>
      <c r="AM69" s="8">
        <f>AK69-AL69</f>
        <v>3310</v>
      </c>
      <c r="AN69" s="8">
        <f>AM69/AL69*100</f>
        <v>3.0253452641007597</v>
      </c>
      <c r="AO69" s="8"/>
      <c r="AP69" s="8">
        <f>VLOOKUP(A69,[7]REG6!$A$61:$AX$73,42,FALSE)</f>
        <v>181333</v>
      </c>
      <c r="AQ69" s="8">
        <f>VLOOKUP(AQ8,[9]Sheet1!$A$11:$D$62,4,)</f>
        <v>181333</v>
      </c>
      <c r="AR69" s="8">
        <f>AP69-AQ69</f>
        <v>0</v>
      </c>
      <c r="AS69" s="8">
        <f>AR69/AQ69*100</f>
        <v>0</v>
      </c>
      <c r="AT69" s="8"/>
      <c r="AU69" s="8">
        <f>VLOOKUP(A69,[7]REG6!$A$61:$AX$73,47,FALSE)</f>
        <v>168086</v>
      </c>
      <c r="AV69" s="8">
        <v>164016</v>
      </c>
      <c r="AW69" s="8">
        <f>AU69-AV69</f>
        <v>4070</v>
      </c>
      <c r="AX69" s="8">
        <f>AW69/AV69*100</f>
        <v>2.4814652229050824</v>
      </c>
      <c r="AY69" s="8"/>
      <c r="AZ69" s="8">
        <f>B69+G69+L69+Q69+V69+AA69+AF69+AK69+AP69+AU69</f>
        <v>1474671</v>
      </c>
      <c r="BA69" s="8">
        <f>C69+H69+M69+R69+W69+AB69+AG69+AL69+AQ69+AV69</f>
        <v>1438015</v>
      </c>
      <c r="BB69" s="8">
        <f>AZ69-BA69</f>
        <v>36656</v>
      </c>
      <c r="BC69" s="8">
        <f>BB69/BA69*100</f>
        <v>2.5490693768841077</v>
      </c>
    </row>
    <row r="70" spans="1:55" s="10" customFormat="1" ht="15" customHeight="1" x14ac:dyDescent="0.25">
      <c r="A70" s="11" t="s">
        <v>78</v>
      </c>
      <c r="B70" s="8">
        <f>VLOOKUP(A70,[7]REG6!$A$61:$AX$73,2,FALSE)</f>
        <v>328</v>
      </c>
      <c r="C70" s="8">
        <v>316</v>
      </c>
      <c r="D70" s="8">
        <f>B70-C70</f>
        <v>12</v>
      </c>
      <c r="E70" s="8">
        <f>D70/C70*100</f>
        <v>3.79746835443038</v>
      </c>
      <c r="F70" s="8"/>
      <c r="G70" s="8">
        <f>VLOOKUP(A70,[7]REG6!$A$61:$AX$73,7,FALSE)</f>
        <v>142</v>
      </c>
      <c r="H70" s="8">
        <v>146</v>
      </c>
      <c r="I70" s="8">
        <f>G70-H70</f>
        <v>-4</v>
      </c>
      <c r="J70" s="8">
        <f>I70/H70*100</f>
        <v>-2.7397260273972601</v>
      </c>
      <c r="K70" s="8"/>
      <c r="L70" s="8">
        <f>VLOOKUP(A70,[7]REG6!$A$61:$AX$73,12,FALSE)</f>
        <v>314</v>
      </c>
      <c r="M70" s="8">
        <v>315</v>
      </c>
      <c r="N70" s="8">
        <f>L70-M70</f>
        <v>-1</v>
      </c>
      <c r="O70" s="8">
        <f>N70/M70*100</f>
        <v>-0.31746031746031744</v>
      </c>
      <c r="P70" s="8"/>
      <c r="Q70" s="8">
        <f>VLOOKUP(A70,[7]REG6!$A$61:$AX$73,17,FALSE)</f>
        <v>412</v>
      </c>
      <c r="R70" s="8">
        <v>412</v>
      </c>
      <c r="S70" s="8">
        <f>Q70-R70</f>
        <v>0</v>
      </c>
      <c r="T70" s="8">
        <f>S70/R70*100</f>
        <v>0</v>
      </c>
      <c r="U70" s="8"/>
      <c r="V70" s="8">
        <f>VLOOKUP(A70,[7]REG6!$A$61:$AX$73,22,FALSE)</f>
        <v>90</v>
      </c>
      <c r="W70" s="8">
        <v>90</v>
      </c>
      <c r="X70" s="8">
        <f>V70-W70</f>
        <v>0</v>
      </c>
      <c r="Y70" s="8">
        <f>X70/W70*100</f>
        <v>0</v>
      </c>
      <c r="Z70" s="8"/>
      <c r="AA70" s="8">
        <f>VLOOKUP(A70,[7]REG6!$A$61:$AX$73,27,FALSE)</f>
        <v>186</v>
      </c>
      <c r="AB70" s="8">
        <v>174</v>
      </c>
      <c r="AC70" s="8">
        <f>AA70-AB70</f>
        <v>12</v>
      </c>
      <c r="AD70" s="8">
        <f>AC70/AB70*100</f>
        <v>6.8965517241379306</v>
      </c>
      <c r="AE70" s="8"/>
      <c r="AF70" s="8">
        <f>VLOOKUP(A70,[7]REG6!$A$61:$AX$73,32,FALSE)</f>
        <v>205</v>
      </c>
      <c r="AG70" s="8">
        <v>197</v>
      </c>
      <c r="AH70" s="8">
        <f>AF70-AG70</f>
        <v>8</v>
      </c>
      <c r="AI70" s="8">
        <f>AH70/AG70*100</f>
        <v>4.0609137055837561</v>
      </c>
      <c r="AJ70" s="8"/>
      <c r="AK70" s="8">
        <f>VLOOKUP(A70,[7]REG6!$A$61:$AX$73,37,FALSE)</f>
        <v>139</v>
      </c>
      <c r="AL70" s="8">
        <v>142</v>
      </c>
      <c r="AM70" s="8">
        <f>AK70-AL70</f>
        <v>-3</v>
      </c>
      <c r="AN70" s="8">
        <f>AM70/AL70*100</f>
        <v>-2.112676056338028</v>
      </c>
      <c r="AO70" s="8"/>
      <c r="AP70" s="8">
        <f>VLOOKUP(A70,[7]REG6!$A$61:$AX$73,42,FALSE)</f>
        <v>318</v>
      </c>
      <c r="AQ70" s="8">
        <v>318</v>
      </c>
      <c r="AR70" s="8">
        <f>AP70-AQ70</f>
        <v>0</v>
      </c>
      <c r="AS70" s="8">
        <f>AR70/AQ70*100</f>
        <v>0</v>
      </c>
      <c r="AT70" s="8"/>
      <c r="AU70" s="8">
        <f>VLOOKUP(A70,[7]REG6!$A$61:$AX$73,47,FALSE)</f>
        <v>251</v>
      </c>
      <c r="AV70" s="8">
        <v>250</v>
      </c>
      <c r="AW70" s="8">
        <f>AU70-AV70</f>
        <v>1</v>
      </c>
      <c r="AX70" s="8">
        <f>AW70/AV70*100</f>
        <v>0.4</v>
      </c>
      <c r="AY70" s="8"/>
      <c r="AZ70" s="8">
        <f>B70+G70+L70+Q70+V70+AA70+AF70+AK70+AP70+AU70</f>
        <v>2385</v>
      </c>
      <c r="BA70" s="8">
        <f>C70+H70+M70+R70+W70+AB70+AG70+AL70+AQ70+AV70</f>
        <v>2360</v>
      </c>
      <c r="BB70" s="8">
        <f>AZ70-BA70</f>
        <v>25</v>
      </c>
      <c r="BC70" s="8">
        <f>BB70/BA70*100</f>
        <v>1.0593220338983049</v>
      </c>
    </row>
    <row r="71" spans="1:55" s="10" customFormat="1" ht="15" customHeight="1" x14ac:dyDescent="0.25">
      <c r="A71" s="11" t="s">
        <v>79</v>
      </c>
      <c r="B71" s="8">
        <f>B69/B70</f>
        <v>484.40243902439022</v>
      </c>
      <c r="C71" s="8">
        <f>C69/C70</f>
        <v>485.8132911392405</v>
      </c>
      <c r="D71" s="8">
        <f>B71-C71</f>
        <v>-1.4108521148502859</v>
      </c>
      <c r="E71" s="8">
        <f>D71/C71*100</f>
        <v>-0.29041035734979864</v>
      </c>
      <c r="F71" s="8"/>
      <c r="G71" s="8">
        <f>G69/G70</f>
        <v>832.23239436619713</v>
      </c>
      <c r="H71" s="8">
        <f>H69/H70</f>
        <v>795.38356164383561</v>
      </c>
      <c r="I71" s="8">
        <f>G71-H71</f>
        <v>36.848832722361522</v>
      </c>
      <c r="J71" s="8">
        <f>I71/H71*100</f>
        <v>4.632838104700741</v>
      </c>
      <c r="K71" s="8"/>
      <c r="L71" s="8">
        <f>L69/L70</f>
        <v>571.98089171974527</v>
      </c>
      <c r="M71" s="8">
        <f>M69/M70</f>
        <v>553.78412698412694</v>
      </c>
      <c r="N71" s="8">
        <f>L71-M71</f>
        <v>18.196764735618331</v>
      </c>
      <c r="O71" s="8">
        <f>N71/M71*100</f>
        <v>3.2858949632082726</v>
      </c>
      <c r="P71" s="8"/>
      <c r="Q71" s="8">
        <f>Q69/Q70</f>
        <v>531.94417475728153</v>
      </c>
      <c r="R71" s="8">
        <f>R69/R70</f>
        <v>518.52669902912623</v>
      </c>
      <c r="S71" s="8">
        <f>Q71-R71</f>
        <v>13.417475728155296</v>
      </c>
      <c r="T71" s="8">
        <f>S71/R71*100</f>
        <v>2.5876152092607332</v>
      </c>
      <c r="U71" s="8"/>
      <c r="V71" s="8">
        <f>V69/V70</f>
        <v>414.65555555555557</v>
      </c>
      <c r="W71" s="8">
        <f>W69/W70</f>
        <v>400.25555555555553</v>
      </c>
      <c r="X71" s="8">
        <f>V71-W71</f>
        <v>14.400000000000034</v>
      </c>
      <c r="Y71" s="8">
        <f>X71/W71*100</f>
        <v>3.5977014685062412</v>
      </c>
      <c r="Z71" s="8"/>
      <c r="AA71" s="8">
        <f>AA69/AA70</f>
        <v>857.54838709677415</v>
      </c>
      <c r="AB71" s="8">
        <f>AB69/AB70</f>
        <v>882.419540229885</v>
      </c>
      <c r="AC71" s="8">
        <f>AA71-AB71</f>
        <v>-24.871153133110852</v>
      </c>
      <c r="AD71" s="8">
        <f>AC71/AB71*100</f>
        <v>-2.8185179497080837</v>
      </c>
      <c r="AE71" s="8"/>
      <c r="AF71" s="8">
        <f>AF69/AF70</f>
        <v>682.37073170731708</v>
      </c>
      <c r="AG71" s="8">
        <f>AG69/AG70</f>
        <v>690.2284263959391</v>
      </c>
      <c r="AH71" s="8">
        <f>AF71-AG71</f>
        <v>-7.8576946886220185</v>
      </c>
      <c r="AI71" s="8">
        <f>AH71/AG71*100</f>
        <v>-1.1384194547957622</v>
      </c>
      <c r="AJ71" s="8"/>
      <c r="AK71" s="8">
        <f>AK69/AK70</f>
        <v>810.92805755395682</v>
      </c>
      <c r="AL71" s="8">
        <f>AL69/AL70</f>
        <v>770.4859154929577</v>
      </c>
      <c r="AM71" s="8">
        <f>AK71-AL71</f>
        <v>40.442142060999117</v>
      </c>
      <c r="AN71" s="8">
        <f>AM71/AL71*100</f>
        <v>5.2489138669230817</v>
      </c>
      <c r="AO71" s="8"/>
      <c r="AP71" s="8">
        <f>AP69/AP70</f>
        <v>570.22955974842762</v>
      </c>
      <c r="AQ71" s="8">
        <f>AQ69/AQ70</f>
        <v>570.22955974842762</v>
      </c>
      <c r="AR71" s="8">
        <f>AP71-AQ71</f>
        <v>0</v>
      </c>
      <c r="AS71" s="8">
        <f>AR71/AQ71*100</f>
        <v>0</v>
      </c>
      <c r="AT71" s="8"/>
      <c r="AU71" s="8">
        <f>AU69/AU70</f>
        <v>669.66533864541827</v>
      </c>
      <c r="AV71" s="8">
        <f>AV69/AV70</f>
        <v>656.06399999999996</v>
      </c>
      <c r="AW71" s="8">
        <f>AU71-AV71</f>
        <v>13.601338645418309</v>
      </c>
      <c r="AX71" s="8">
        <f>AW71/AV71*100</f>
        <v>2.0731725327739836</v>
      </c>
      <c r="AY71" s="8"/>
      <c r="AZ71" s="8">
        <f>AZ69/AZ70</f>
        <v>618.31069182389933</v>
      </c>
      <c r="BA71" s="8">
        <f>BA69/BA70</f>
        <v>609.32838983050851</v>
      </c>
      <c r="BB71" s="8">
        <f>AZ71-BA71</f>
        <v>8.9823019933908199</v>
      </c>
      <c r="BC71" s="8">
        <f>BB71/BA71*100</f>
        <v>1.4741315427448487</v>
      </c>
    </row>
    <row r="72" spans="1:55" s="10" customFormat="1" ht="15" customHeight="1" x14ac:dyDescent="0.25">
      <c r="A72" s="11" t="s">
        <v>80</v>
      </c>
      <c r="B72" s="8">
        <f>(1000*B25)/B69</f>
        <v>1199.0164299740693</v>
      </c>
      <c r="C72" s="8">
        <f>(1000*C25)/C69</f>
        <v>1311.4280504439248</v>
      </c>
      <c r="D72" s="8">
        <f>B72-C72</f>
        <v>-112.41162046985551</v>
      </c>
      <c r="E72" s="8">
        <f>D72/C72*100</f>
        <v>-8.5716955979249967</v>
      </c>
      <c r="F72" s="8"/>
      <c r="G72" s="8">
        <f>(1000*G25)/G69</f>
        <v>824.92851857806511</v>
      </c>
      <c r="H72" s="8">
        <f>(1000*H25)/H69</f>
        <v>609.24236389783516</v>
      </c>
      <c r="I72" s="8">
        <f>G72-H72</f>
        <v>215.68615468022995</v>
      </c>
      <c r="J72" s="8">
        <f>I72/H72*100</f>
        <v>35.402356674658087</v>
      </c>
      <c r="K72" s="8"/>
      <c r="L72" s="8">
        <f>(1000*L25)/L69</f>
        <v>1188.8980766361176</v>
      </c>
      <c r="M72" s="8">
        <f>(1000*M25)/M69</f>
        <v>989.98628019628302</v>
      </c>
      <c r="N72" s="8">
        <f>L72-M72</f>
        <v>198.91179643983457</v>
      </c>
      <c r="O72" s="8">
        <f>N72/M72*100</f>
        <v>20.09237909846555</v>
      </c>
      <c r="P72" s="8"/>
      <c r="Q72" s="8">
        <f>(1000*Q25)/Q69</f>
        <v>1143.837840947979</v>
      </c>
      <c r="R72" s="8">
        <f>(1000*R25)/R69</f>
        <v>1134.8853620461257</v>
      </c>
      <c r="S72" s="8">
        <f>Q72-R72</f>
        <v>8.9524789018532829</v>
      </c>
      <c r="T72" s="8">
        <f>S72/R72*100</f>
        <v>0.7888443362871943</v>
      </c>
      <c r="U72" s="8"/>
      <c r="V72" s="8">
        <f>(1000*V25)/V69</f>
        <v>1266.2914676170315</v>
      </c>
      <c r="W72" s="8">
        <f>(1000*W25)/W69</f>
        <v>1292.0070357826939</v>
      </c>
      <c r="X72" s="8">
        <f>V72-W72</f>
        <v>-25.715568165662489</v>
      </c>
      <c r="Y72" s="8">
        <f>X72/W72*100</f>
        <v>-1.9903582142711844</v>
      </c>
      <c r="Z72" s="8"/>
      <c r="AA72" s="8">
        <f>(1000*AA25)/AA69</f>
        <v>1423.919335690641</v>
      </c>
      <c r="AB72" s="8">
        <f>(1000*AB25)/AB69</f>
        <v>791.75861261812804</v>
      </c>
      <c r="AC72" s="8">
        <f>AA72-AB72</f>
        <v>632.16072307251295</v>
      </c>
      <c r="AD72" s="8">
        <f>AC72/AB72*100</f>
        <v>79.842607708696875</v>
      </c>
      <c r="AE72" s="8"/>
      <c r="AF72" s="8">
        <f>(1000*AF25)/AF69</f>
        <v>1022.5737749310151</v>
      </c>
      <c r="AG72" s="8">
        <f>(1000*AG25)/AG69</f>
        <v>816.71183327817607</v>
      </c>
      <c r="AH72" s="8">
        <f>AF72-AG72</f>
        <v>205.86194165283905</v>
      </c>
      <c r="AI72" s="8">
        <f>AH72/AG72*100</f>
        <v>25.206190637220931</v>
      </c>
      <c r="AJ72" s="8"/>
      <c r="AK72" s="8">
        <f>(1000*AK25)/AK69</f>
        <v>927.18968860617986</v>
      </c>
      <c r="AL72" s="8">
        <f>(1000*AL25)/AL69</f>
        <v>961.71438172362423</v>
      </c>
      <c r="AM72" s="8">
        <f>AK72-AL72</f>
        <v>-34.524693117444372</v>
      </c>
      <c r="AN72" s="8">
        <f>AM72/AL72*100</f>
        <v>-3.5899112848419499</v>
      </c>
      <c r="AO72" s="8"/>
      <c r="AP72" s="8">
        <f>(1000*AP25)/AP69</f>
        <v>1123.4244519750955</v>
      </c>
      <c r="AQ72" s="8">
        <f>(1000*AQ25)/AQ69</f>
        <v>1435.1950365901407</v>
      </c>
      <c r="AR72" s="8">
        <f>AP72-AQ72</f>
        <v>-311.77058461504521</v>
      </c>
      <c r="AS72" s="8">
        <f>AR72/AQ72*100</f>
        <v>-21.723220654091481</v>
      </c>
      <c r="AT72" s="8"/>
      <c r="AU72" s="8">
        <f>(1000*AU25)/AU69</f>
        <v>1045.115482848066</v>
      </c>
      <c r="AV72" s="8">
        <f>(1000*AV25)/AV69</f>
        <v>1015.1987617671446</v>
      </c>
      <c r="AW72" s="8">
        <f>AU72-AV72</f>
        <v>29.916721080921434</v>
      </c>
      <c r="AX72" s="8">
        <f>AW72/AV72*100</f>
        <v>2.9468831333921002</v>
      </c>
      <c r="AY72" s="8"/>
      <c r="AZ72" s="8">
        <f>(1000*AZ25)/AZ69</f>
        <v>1121.281722641864</v>
      </c>
      <c r="BA72" s="8">
        <f>(1000*BA25)/BA69</f>
        <v>1041.9631023320339</v>
      </c>
      <c r="BB72" s="8">
        <f>AZ72-BA72</f>
        <v>79.318620309830067</v>
      </c>
      <c r="BC72" s="8">
        <f>BB72/BA72*100</f>
        <v>7.6124212203201651</v>
      </c>
    </row>
    <row r="73" spans="1:55" s="10" customFormat="1" x14ac:dyDescent="0.25">
      <c r="A73" s="10" t="s">
        <v>81</v>
      </c>
      <c r="B73" s="8">
        <f>VLOOKUP(A73,[7]REG6!$A$61:$AX$73,2,FALSE)</f>
        <v>69269</v>
      </c>
      <c r="C73" s="8">
        <f>VLOOKUP(C8,[6]Sheet1!$A$13:$G$55,7,)</f>
        <v>60627</v>
      </c>
      <c r="D73" s="8">
        <f>B73-C73</f>
        <v>8642</v>
      </c>
      <c r="E73" s="8">
        <f>D73/C73*100</f>
        <v>14.254375113398321</v>
      </c>
      <c r="F73" s="8"/>
      <c r="G73" s="8">
        <f>VLOOKUP(A73,[7]REG6!$A$61:$AX$73,7,FALSE)</f>
        <v>28319.96</v>
      </c>
      <c r="H73" s="8">
        <f>VLOOKUP(H8,[6]Sheet1!$A$13:$G$55,7,)</f>
        <v>22730</v>
      </c>
      <c r="I73" s="8">
        <f>G73-H73</f>
        <v>5589.9599999999991</v>
      </c>
      <c r="J73" s="8">
        <f>I73/H73*100</f>
        <v>24.592872855257365</v>
      </c>
      <c r="K73" s="8"/>
      <c r="L73" s="8">
        <f>VLOOKUP(A73,[7]REG6!$A$61:$AX$73,12,FALSE)</f>
        <v>54619.599000000031</v>
      </c>
      <c r="M73" s="8">
        <f>VLOOKUP(M8,[6]Sheet1!$A$13:$G$55,7,)</f>
        <v>51125.760000000002</v>
      </c>
      <c r="N73" s="8">
        <f>L73-M73</f>
        <v>3493.839000000029</v>
      </c>
      <c r="O73" s="8">
        <f>N73/M73*100</f>
        <v>6.8338133261980429</v>
      </c>
      <c r="P73" s="8"/>
      <c r="Q73" s="8">
        <f>VLOOKUP(A73,[7]REG6!$A$61:$AX$73,17,FALSE)</f>
        <v>174660.00000000003</v>
      </c>
      <c r="R73" s="8">
        <f>VLOOKUP(R8,[6]Sheet1!$A$13:$G$55,7,)</f>
        <v>164256</v>
      </c>
      <c r="S73" s="8">
        <f>Q73-R73</f>
        <v>10404.000000000029</v>
      </c>
      <c r="T73" s="8">
        <f>S73/R73*100</f>
        <v>6.3340151957919515</v>
      </c>
      <c r="U73" s="8"/>
      <c r="V73" s="8">
        <f>VLOOKUP(A73,[7]REG6!$A$61:$AX$73,22,FALSE)</f>
        <v>10687.32</v>
      </c>
      <c r="W73" s="8">
        <f>VLOOKUP(W8,[6]Sheet1!$A$13:$G$55,7,)</f>
        <v>9997</v>
      </c>
      <c r="X73" s="8">
        <f>V73-W73</f>
        <v>690.31999999999971</v>
      </c>
      <c r="Y73" s="8">
        <f>X73/W73*100</f>
        <v>6.9052715814744401</v>
      </c>
      <c r="Z73" s="8"/>
      <c r="AA73" s="8">
        <f>VLOOKUP(A73,[7]REG6!$A$61:$AX$73,27,FALSE)</f>
        <v>73426.359666666671</v>
      </c>
      <c r="AB73" s="8">
        <f>VLOOKUP(AB8,[6]Sheet1!$A$13:$G$55,7,)</f>
        <v>65800.42</v>
      </c>
      <c r="AC73" s="8">
        <f>AA73-AB73</f>
        <v>7625.9396666666726</v>
      </c>
      <c r="AD73" s="8">
        <f>AC73/AB73*100</f>
        <v>11.589499985967677</v>
      </c>
      <c r="AE73" s="8"/>
      <c r="AF73" s="8">
        <f>VLOOKUP(A73,[7]REG6!$A$61:$AX$73,32,FALSE)</f>
        <v>44210.879999999997</v>
      </c>
      <c r="AG73" s="8">
        <f>VLOOKUP(AG8,[6]Sheet1!$A$13:$G$55,7,)</f>
        <v>42931.839999999997</v>
      </c>
      <c r="AH73" s="8">
        <f>AF73-AG73</f>
        <v>1279.0400000000009</v>
      </c>
      <c r="AI73" s="8">
        <f>AH73/AG73*100</f>
        <v>2.9792340603151435</v>
      </c>
      <c r="AJ73" s="8"/>
      <c r="AK73" s="8">
        <f>VLOOKUP(A73,[7]REG6!$A$61:$AX$73,37,FALSE)</f>
        <v>28728.639999999999</v>
      </c>
      <c r="AL73" s="8">
        <v>26773</v>
      </c>
      <c r="AM73" s="8">
        <f>AK73-AL73</f>
        <v>1955.6399999999994</v>
      </c>
      <c r="AN73" s="8">
        <f>AM73/AL73*100</f>
        <v>7.3045232136854263</v>
      </c>
      <c r="AO73" s="8"/>
      <c r="AP73" s="8">
        <f>VLOOKUP(A73,[7]REG6!$A$61:$AX$73,42,FALSE)</f>
        <v>58560</v>
      </c>
      <c r="AQ73" s="8">
        <f>VLOOKUP(AQ8,[6]Sheet1!$A$13:$G$55,7,)</f>
        <v>56487</v>
      </c>
      <c r="AR73" s="8">
        <f>AP73-AQ73</f>
        <v>2073</v>
      </c>
      <c r="AS73" s="8">
        <f>AR73/AQ73*100</f>
        <v>3.6698709437569708</v>
      </c>
      <c r="AT73" s="8"/>
      <c r="AU73" s="8">
        <f>VLOOKUP(A73,[7]REG6!$A$61:$AX$73,47,FALSE)</f>
        <v>46821.291999999987</v>
      </c>
      <c r="AV73" s="8">
        <f>VLOOKUP(AV8,[6]Sheet1!$A$13:$G$55,7,)</f>
        <v>44038.18</v>
      </c>
      <c r="AW73" s="8">
        <f>AU73-AV73</f>
        <v>2783.1119999999864</v>
      </c>
      <c r="AX73" s="8">
        <f>AW73/AV73*100</f>
        <v>6.3197707080537544</v>
      </c>
      <c r="AY73" s="8"/>
      <c r="AZ73" s="8">
        <f>B73+G73+L73+Q73+V73+AA73+AF73+AK73+AP73+AU73</f>
        <v>589303.05066666671</v>
      </c>
      <c r="BA73" s="8">
        <f>C73+H73+M73+R73+W73+AB73+AG73+AL73+AQ73+AV73</f>
        <v>544766.20000000007</v>
      </c>
      <c r="BB73" s="8">
        <f>AZ73-BA73</f>
        <v>44536.850666666636</v>
      </c>
      <c r="BC73" s="8">
        <f>BB73/BA73*100</f>
        <v>8.1754063792259188</v>
      </c>
    </row>
    <row r="74" spans="1:55" x14ac:dyDescent="0.25">
      <c r="A74" s="2" t="s">
        <v>82</v>
      </c>
      <c r="B74" s="34" t="s">
        <v>83</v>
      </c>
      <c r="C74" s="34"/>
      <c r="D74" s="34"/>
      <c r="E74" s="34"/>
      <c r="F74" s="20"/>
      <c r="G74" s="34" t="s">
        <v>83</v>
      </c>
      <c r="H74" s="34"/>
      <c r="I74" s="34"/>
      <c r="J74" s="34"/>
      <c r="K74" s="26"/>
      <c r="L74" s="34" t="s">
        <v>83</v>
      </c>
      <c r="M74" s="34"/>
      <c r="N74" s="34"/>
      <c r="O74" s="34"/>
      <c r="P74" s="26"/>
      <c r="Q74" s="34" t="s">
        <v>84</v>
      </c>
      <c r="R74" s="34"/>
      <c r="S74" s="34"/>
      <c r="T74" s="34"/>
      <c r="U74" s="26"/>
      <c r="V74" s="34" t="s">
        <v>85</v>
      </c>
      <c r="W74" s="34"/>
      <c r="X74" s="34"/>
      <c r="Y74" s="34"/>
      <c r="Z74" s="20"/>
      <c r="AA74" s="34" t="s">
        <v>83</v>
      </c>
      <c r="AB74" s="34"/>
      <c r="AC74" s="34"/>
      <c r="AD74" s="34"/>
      <c r="AE74" s="20"/>
      <c r="AF74" s="34" t="s">
        <v>83</v>
      </c>
      <c r="AG74" s="34"/>
      <c r="AH74" s="34"/>
      <c r="AI74" s="34"/>
      <c r="AJ74" s="26"/>
      <c r="AK74" s="34" t="s">
        <v>83</v>
      </c>
      <c r="AL74" s="34"/>
      <c r="AM74" s="34"/>
      <c r="AN74" s="34"/>
      <c r="AO74" s="20"/>
      <c r="AP74" s="34" t="s">
        <v>86</v>
      </c>
      <c r="AQ74" s="34"/>
      <c r="AR74" s="34"/>
      <c r="AS74" s="34"/>
      <c r="AT74" s="20"/>
      <c r="AU74" s="34" t="s">
        <v>83</v>
      </c>
      <c r="AV74" s="34"/>
      <c r="AW74" s="34"/>
      <c r="AX74" s="34"/>
      <c r="AY74" s="20"/>
      <c r="AZ74" s="20"/>
      <c r="BA74" s="20"/>
      <c r="BB74" s="20"/>
      <c r="BC74" s="20"/>
    </row>
    <row r="77" spans="1:55" x14ac:dyDescent="0.25">
      <c r="A77" s="2" t="s">
        <v>88</v>
      </c>
    </row>
  </sheetData>
  <mergeCells count="42">
    <mergeCell ref="AU74:AX74"/>
    <mergeCell ref="AM9:AN9"/>
    <mergeCell ref="AR9:AS9"/>
    <mergeCell ref="AW9:AX9"/>
    <mergeCell ref="BB9:BC9"/>
    <mergeCell ref="B74:E74"/>
    <mergeCell ref="G74:J74"/>
    <mergeCell ref="L74:O74"/>
    <mergeCell ref="Q74:T74"/>
    <mergeCell ref="V74:Y74"/>
    <mergeCell ref="I9:J9"/>
    <mergeCell ref="N9:O9"/>
    <mergeCell ref="S9:T9"/>
    <mergeCell ref="X9:Y9"/>
    <mergeCell ref="AC9:AD9"/>
    <mergeCell ref="AH9:AI9"/>
    <mergeCell ref="AF74:AI74"/>
    <mergeCell ref="AK74:AN74"/>
    <mergeCell ref="AP74:AS74"/>
    <mergeCell ref="AA7:AD7"/>
    <mergeCell ref="AF7:AI7"/>
    <mergeCell ref="AK7:AN7"/>
    <mergeCell ref="AP7:AS7"/>
    <mergeCell ref="AA74:AD74"/>
    <mergeCell ref="AU7:AX7"/>
    <mergeCell ref="AZ7:BC7"/>
    <mergeCell ref="AF5:AI5"/>
    <mergeCell ref="AK5:AN5"/>
    <mergeCell ref="AP5:AS5"/>
    <mergeCell ref="AU5:AX5"/>
    <mergeCell ref="AZ5:BC5"/>
    <mergeCell ref="B7:E7"/>
    <mergeCell ref="G7:J7"/>
    <mergeCell ref="L7:O7"/>
    <mergeCell ref="Q7:T7"/>
    <mergeCell ref="V7:Y7"/>
    <mergeCell ref="AA5:AD5"/>
    <mergeCell ref="B5:E5"/>
    <mergeCell ref="G5:J5"/>
    <mergeCell ref="L5:O5"/>
    <mergeCell ref="Q5:T5"/>
    <mergeCell ref="V5:Y5"/>
  </mergeCells>
  <pageMargins left="0.7" right="0" top="0.26" bottom="0" header="0.28000000000000003" footer="0.48"/>
  <pageSetup paperSize="9" scale="1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REG6</vt:lpstr>
      <vt:lpstr>'REG6'!Print_Area</vt:lpstr>
      <vt:lpstr>'REG6'!Print_Titles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Juvee Gail D. Sagun</dc:creator>
  <cp:lastModifiedBy>Juvee Gail D. Sagun</cp:lastModifiedBy>
  <dcterms:created xsi:type="dcterms:W3CDTF">2024-03-01T08:09:20Z</dcterms:created>
  <dcterms:modified xsi:type="dcterms:W3CDTF">2024-03-08T07:10:44Z</dcterms:modified>
</cp:coreProperties>
</file>