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>#REF!</definedName>
    <definedName name="\M">#REF!</definedName>
    <definedName name="angie">#REF!</definedName>
    <definedName name="date">#REF!</definedName>
    <definedName name="netmargin1">'[15]Debt Service Ratio revised'!$B$9:$D$143</definedName>
    <definedName name="PAGE1">#REF!</definedName>
    <definedName name="PAGE2">#REF!</definedName>
    <definedName name="PAGE3">#REF!</definedName>
    <definedName name="_xlnm.Print_Area" localSheetId="0">'REG6'!$A$1:$BC$74</definedName>
    <definedName name="_xlnm.Print_Titles" localSheetId="0">'REG6'!$A:$A,'REG6'!$1:$4</definedName>
    <definedName name="Print_Titles_MI">#REF!</definedName>
    <definedName name="sched">'[16]Acid Test'!$A$104:$G$142</definedName>
    <definedName name="sl">[15]main!$A$2:$L$165</definedName>
    <definedName name="systemlossmar14">[17]main!$A$2:$K$165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20" i="1" l="1"/>
  <c r="AP120" i="1"/>
  <c r="AK120" i="1"/>
  <c r="AF120" i="1"/>
  <c r="AA120" i="1"/>
  <c r="V120" i="1"/>
  <c r="Q120" i="1"/>
  <c r="L120" i="1"/>
  <c r="G120" i="1"/>
  <c r="B120" i="1"/>
  <c r="C117" i="1"/>
  <c r="B117" i="1"/>
  <c r="A117" i="1"/>
  <c r="B116" i="1"/>
  <c r="C116" i="1" s="1"/>
  <c r="AP68" i="1" s="1"/>
  <c r="AS68" i="1" s="1"/>
  <c r="A116" i="1"/>
  <c r="C115" i="1"/>
  <c r="B115" i="1"/>
  <c r="A115" i="1"/>
  <c r="B114" i="1"/>
  <c r="C114" i="1" s="1"/>
  <c r="AF68" i="1" s="1"/>
  <c r="AI68" i="1" s="1"/>
  <c r="A114" i="1"/>
  <c r="C113" i="1"/>
  <c r="B113" i="1"/>
  <c r="A113" i="1"/>
  <c r="B112" i="1"/>
  <c r="C112" i="1" s="1"/>
  <c r="V68" i="1" s="1"/>
  <c r="Y68" i="1" s="1"/>
  <c r="A112" i="1"/>
  <c r="C111" i="1"/>
  <c r="B111" i="1"/>
  <c r="A111" i="1"/>
  <c r="B110" i="1"/>
  <c r="C110" i="1" s="1"/>
  <c r="L68" i="1" s="1"/>
  <c r="O68" i="1" s="1"/>
  <c r="A110" i="1"/>
  <c r="C109" i="1"/>
  <c r="B109" i="1"/>
  <c r="A109" i="1"/>
  <c r="B108" i="1"/>
  <c r="C108" i="1" s="1"/>
  <c r="B68" i="1" s="1"/>
  <c r="A108" i="1"/>
  <c r="AU104" i="1"/>
  <c r="AP104" i="1"/>
  <c r="AK104" i="1"/>
  <c r="AF104" i="1"/>
  <c r="AA104" i="1"/>
  <c r="V104" i="1"/>
  <c r="Q104" i="1"/>
  <c r="L104" i="1"/>
  <c r="G104" i="1"/>
  <c r="B104" i="1"/>
  <c r="AV77" i="1"/>
  <c r="AU77" i="1"/>
  <c r="AQ77" i="1"/>
  <c r="AP77" i="1"/>
  <c r="AL77" i="1"/>
  <c r="AK77" i="1"/>
  <c r="AG77" i="1"/>
  <c r="AF77" i="1"/>
  <c r="AB77" i="1"/>
  <c r="AA77" i="1"/>
  <c r="W77" i="1"/>
  <c r="V77" i="1"/>
  <c r="R77" i="1"/>
  <c r="Q77" i="1"/>
  <c r="M77" i="1"/>
  <c r="L77" i="1"/>
  <c r="H77" i="1"/>
  <c r="G77" i="1"/>
  <c r="C77" i="1"/>
  <c r="B77" i="1"/>
  <c r="BA73" i="1"/>
  <c r="AZ73" i="1"/>
  <c r="BB73" i="1" s="1"/>
  <c r="BC73" i="1" s="1"/>
  <c r="AX73" i="1"/>
  <c r="AW73" i="1"/>
  <c r="AS73" i="1"/>
  <c r="AR73" i="1"/>
  <c r="AN73" i="1"/>
  <c r="AM73" i="1"/>
  <c r="AI73" i="1"/>
  <c r="AH73" i="1"/>
  <c r="AD73" i="1"/>
  <c r="AC73" i="1"/>
  <c r="Y73" i="1"/>
  <c r="X73" i="1"/>
  <c r="T73" i="1"/>
  <c r="S73" i="1"/>
  <c r="O73" i="1"/>
  <c r="N73" i="1"/>
  <c r="J73" i="1"/>
  <c r="I73" i="1"/>
  <c r="E73" i="1"/>
  <c r="D73" i="1"/>
  <c r="AV71" i="1"/>
  <c r="AU71" i="1"/>
  <c r="AW71" i="1" s="1"/>
  <c r="AX71" i="1" s="1"/>
  <c r="AQ71" i="1"/>
  <c r="AP71" i="1"/>
  <c r="AR71" i="1" s="1"/>
  <c r="AS71" i="1" s="1"/>
  <c r="AL71" i="1"/>
  <c r="AK71" i="1"/>
  <c r="AM71" i="1" s="1"/>
  <c r="AN71" i="1" s="1"/>
  <c r="AG71" i="1"/>
  <c r="AF71" i="1"/>
  <c r="AH71" i="1" s="1"/>
  <c r="AI71" i="1" s="1"/>
  <c r="AB71" i="1"/>
  <c r="AA71" i="1"/>
  <c r="AC71" i="1" s="1"/>
  <c r="AD71" i="1" s="1"/>
  <c r="W71" i="1"/>
  <c r="V71" i="1"/>
  <c r="X71" i="1" s="1"/>
  <c r="Y71" i="1" s="1"/>
  <c r="R71" i="1"/>
  <c r="Q71" i="1"/>
  <c r="S71" i="1" s="1"/>
  <c r="T71" i="1" s="1"/>
  <c r="M71" i="1"/>
  <c r="L71" i="1"/>
  <c r="N71" i="1" s="1"/>
  <c r="O71" i="1" s="1"/>
  <c r="H71" i="1"/>
  <c r="G71" i="1"/>
  <c r="I71" i="1" s="1"/>
  <c r="J71" i="1" s="1"/>
  <c r="C71" i="1"/>
  <c r="B71" i="1"/>
  <c r="D71" i="1" s="1"/>
  <c r="E71" i="1" s="1"/>
  <c r="BA70" i="1"/>
  <c r="AZ70" i="1"/>
  <c r="BB70" i="1" s="1"/>
  <c r="BC70" i="1" s="1"/>
  <c r="AX70" i="1"/>
  <c r="AW70" i="1"/>
  <c r="AS70" i="1"/>
  <c r="AR70" i="1"/>
  <c r="AN70" i="1"/>
  <c r="AM70" i="1"/>
  <c r="AI70" i="1"/>
  <c r="AH70" i="1"/>
  <c r="AD70" i="1"/>
  <c r="AC70" i="1"/>
  <c r="Y70" i="1"/>
  <c r="X70" i="1"/>
  <c r="T70" i="1"/>
  <c r="S70" i="1"/>
  <c r="O70" i="1"/>
  <c r="N70" i="1"/>
  <c r="J70" i="1"/>
  <c r="I70" i="1"/>
  <c r="E70" i="1"/>
  <c r="D70" i="1"/>
  <c r="BA69" i="1"/>
  <c r="BA77" i="1" s="1"/>
  <c r="AZ69" i="1"/>
  <c r="BB69" i="1" s="1"/>
  <c r="BC69" i="1" s="1"/>
  <c r="AX69" i="1"/>
  <c r="AW69" i="1"/>
  <c r="AS69" i="1"/>
  <c r="AR69" i="1"/>
  <c r="AN69" i="1"/>
  <c r="AM69" i="1"/>
  <c r="AI69" i="1"/>
  <c r="AH69" i="1"/>
  <c r="AD69" i="1"/>
  <c r="AC69" i="1"/>
  <c r="Y69" i="1"/>
  <c r="X69" i="1"/>
  <c r="T69" i="1"/>
  <c r="S69" i="1"/>
  <c r="O69" i="1"/>
  <c r="N69" i="1"/>
  <c r="J69" i="1"/>
  <c r="I69" i="1"/>
  <c r="E69" i="1"/>
  <c r="D69" i="1"/>
  <c r="AV68" i="1"/>
  <c r="AX68" i="1" s="1"/>
  <c r="AU68" i="1"/>
  <c r="AQ68" i="1"/>
  <c r="AL68" i="1"/>
  <c r="AK68" i="1"/>
  <c r="AN68" i="1" s="1"/>
  <c r="AG68" i="1"/>
  <c r="AB68" i="1"/>
  <c r="AA68" i="1"/>
  <c r="AD68" i="1" s="1"/>
  <c r="W68" i="1"/>
  <c r="R68" i="1"/>
  <c r="Q68" i="1"/>
  <c r="T68" i="1" s="1"/>
  <c r="M68" i="1"/>
  <c r="H68" i="1"/>
  <c r="G68" i="1"/>
  <c r="J68" i="1" s="1"/>
  <c r="C68" i="1"/>
  <c r="BA68" i="1" s="1"/>
  <c r="C67" i="1"/>
  <c r="AV64" i="1"/>
  <c r="AX64" i="1" s="1"/>
  <c r="AU64" i="1"/>
  <c r="AQ64" i="1"/>
  <c r="AP64" i="1"/>
  <c r="AS64" i="1" s="1"/>
  <c r="AL64" i="1"/>
  <c r="AK64" i="1"/>
  <c r="AN64" i="1" s="1"/>
  <c r="AG64" i="1"/>
  <c r="AF64" i="1"/>
  <c r="AI64" i="1" s="1"/>
  <c r="AB64" i="1"/>
  <c r="AD64" i="1" s="1"/>
  <c r="AA64" i="1"/>
  <c r="W64" i="1"/>
  <c r="V64" i="1"/>
  <c r="Y64" i="1" s="1"/>
  <c r="R64" i="1"/>
  <c r="Q64" i="1"/>
  <c r="T64" i="1" s="1"/>
  <c r="M64" i="1"/>
  <c r="L64" i="1"/>
  <c r="O64" i="1" s="1"/>
  <c r="H64" i="1"/>
  <c r="J64" i="1" s="1"/>
  <c r="G64" i="1"/>
  <c r="C64" i="1"/>
  <c r="B64" i="1"/>
  <c r="E64" i="1" s="1"/>
  <c r="BA63" i="1"/>
  <c r="AZ63" i="1"/>
  <c r="BB63" i="1" s="1"/>
  <c r="BC63" i="1" s="1"/>
  <c r="AW63" i="1"/>
  <c r="AX63" i="1" s="1"/>
  <c r="AR63" i="1"/>
  <c r="AS63" i="1" s="1"/>
  <c r="AM63" i="1"/>
  <c r="AN63" i="1" s="1"/>
  <c r="AH63" i="1"/>
  <c r="AI63" i="1" s="1"/>
  <c r="AC63" i="1"/>
  <c r="AD63" i="1" s="1"/>
  <c r="X63" i="1"/>
  <c r="Y63" i="1" s="1"/>
  <c r="S63" i="1"/>
  <c r="T63" i="1" s="1"/>
  <c r="N63" i="1"/>
  <c r="O63" i="1" s="1"/>
  <c r="I63" i="1"/>
  <c r="J63" i="1" s="1"/>
  <c r="D63" i="1"/>
  <c r="BA62" i="1"/>
  <c r="AZ62" i="1"/>
  <c r="BB62" i="1" s="1"/>
  <c r="BC62" i="1" s="1"/>
  <c r="AX62" i="1"/>
  <c r="AW62" i="1"/>
  <c r="AR62" i="1"/>
  <c r="AS62" i="1" s="1"/>
  <c r="AN62" i="1"/>
  <c r="AM62" i="1"/>
  <c r="AH62" i="1"/>
  <c r="AI62" i="1" s="1"/>
  <c r="AD62" i="1"/>
  <c r="AC62" i="1"/>
  <c r="X62" i="1"/>
  <c r="Y62" i="1" s="1"/>
  <c r="T62" i="1"/>
  <c r="S62" i="1"/>
  <c r="N62" i="1"/>
  <c r="O62" i="1" s="1"/>
  <c r="J62" i="1"/>
  <c r="I62" i="1"/>
  <c r="D62" i="1"/>
  <c r="E62" i="1" s="1"/>
  <c r="BA61" i="1"/>
  <c r="BA64" i="1" s="1"/>
  <c r="AZ61" i="1"/>
  <c r="AX61" i="1"/>
  <c r="AW61" i="1"/>
  <c r="AR61" i="1"/>
  <c r="AS61" i="1" s="1"/>
  <c r="AN61" i="1"/>
  <c r="AM61" i="1"/>
  <c r="AH61" i="1"/>
  <c r="AI61" i="1" s="1"/>
  <c r="AD61" i="1"/>
  <c r="AC61" i="1"/>
  <c r="X61" i="1"/>
  <c r="Y61" i="1" s="1"/>
  <c r="T61" i="1"/>
  <c r="S61" i="1"/>
  <c r="N61" i="1"/>
  <c r="O61" i="1" s="1"/>
  <c r="J61" i="1"/>
  <c r="I61" i="1"/>
  <c r="D61" i="1"/>
  <c r="E61" i="1" s="1"/>
  <c r="AU58" i="1"/>
  <c r="AP58" i="1"/>
  <c r="AK58" i="1"/>
  <c r="AF58" i="1"/>
  <c r="AA58" i="1"/>
  <c r="V58" i="1"/>
  <c r="Q58" i="1"/>
  <c r="L58" i="1"/>
  <c r="G58" i="1"/>
  <c r="B58" i="1"/>
  <c r="AW57" i="1"/>
  <c r="AX57" i="1" s="1"/>
  <c r="AV57" i="1"/>
  <c r="AU57" i="1"/>
  <c r="AQ57" i="1"/>
  <c r="AP57" i="1"/>
  <c r="AL57" i="1"/>
  <c r="AK57" i="1"/>
  <c r="AG57" i="1"/>
  <c r="AF57" i="1"/>
  <c r="AB57" i="1"/>
  <c r="AA57" i="1"/>
  <c r="W57" i="1"/>
  <c r="V57" i="1"/>
  <c r="R57" i="1"/>
  <c r="Q57" i="1"/>
  <c r="M57" i="1"/>
  <c r="L57" i="1"/>
  <c r="H57" i="1"/>
  <c r="G57" i="1"/>
  <c r="C57" i="1"/>
  <c r="BA57" i="1" s="1"/>
  <c r="B57" i="1"/>
  <c r="AV56" i="1"/>
  <c r="BA56" i="1" s="1"/>
  <c r="AU56" i="1"/>
  <c r="AQ56" i="1"/>
  <c r="AP56" i="1"/>
  <c r="AR56" i="1" s="1"/>
  <c r="AL56" i="1"/>
  <c r="AK56" i="1"/>
  <c r="AM56" i="1" s="1"/>
  <c r="AN56" i="1" s="1"/>
  <c r="AG56" i="1"/>
  <c r="AF56" i="1"/>
  <c r="AH56" i="1" s="1"/>
  <c r="AI56" i="1" s="1"/>
  <c r="AB56" i="1"/>
  <c r="AA56" i="1"/>
  <c r="AC56" i="1" s="1"/>
  <c r="AD56" i="1" s="1"/>
  <c r="W56" i="1"/>
  <c r="V56" i="1"/>
  <c r="X56" i="1" s="1"/>
  <c r="Y56" i="1" s="1"/>
  <c r="R56" i="1"/>
  <c r="Q56" i="1"/>
  <c r="S56" i="1" s="1"/>
  <c r="T56" i="1" s="1"/>
  <c r="M56" i="1"/>
  <c r="L56" i="1"/>
  <c r="N56" i="1" s="1"/>
  <c r="O56" i="1" s="1"/>
  <c r="H56" i="1"/>
  <c r="G56" i="1"/>
  <c r="I56" i="1" s="1"/>
  <c r="J56" i="1" s="1"/>
  <c r="C56" i="1"/>
  <c r="B56" i="1"/>
  <c r="D56" i="1" s="1"/>
  <c r="E56" i="1" s="1"/>
  <c r="BA55" i="1"/>
  <c r="AZ55" i="1"/>
  <c r="BB55" i="1" s="1"/>
  <c r="BC55" i="1" s="1"/>
  <c r="AV55" i="1"/>
  <c r="AW55" i="1" s="1"/>
  <c r="AU55" i="1"/>
  <c r="AR55" i="1"/>
  <c r="AQ55" i="1"/>
  <c r="AP55" i="1"/>
  <c r="AM55" i="1"/>
  <c r="AN55" i="1" s="1"/>
  <c r="AL55" i="1"/>
  <c r="AK55" i="1"/>
  <c r="AH55" i="1"/>
  <c r="AI55" i="1" s="1"/>
  <c r="AG55" i="1"/>
  <c r="AF55" i="1"/>
  <c r="AB55" i="1"/>
  <c r="AA55" i="1"/>
  <c r="AC55" i="1" s="1"/>
  <c r="W55" i="1"/>
  <c r="V55" i="1"/>
  <c r="X55" i="1" s="1"/>
  <c r="R55" i="1"/>
  <c r="Q55" i="1"/>
  <c r="S55" i="1" s="1"/>
  <c r="T55" i="1" s="1"/>
  <c r="M55" i="1"/>
  <c r="L55" i="1"/>
  <c r="N55" i="1" s="1"/>
  <c r="O55" i="1" s="1"/>
  <c r="H55" i="1"/>
  <c r="I55" i="1" s="1"/>
  <c r="G55" i="1"/>
  <c r="C55" i="1"/>
  <c r="D55" i="1" s="1"/>
  <c r="E55" i="1" s="1"/>
  <c r="B55" i="1"/>
  <c r="AV54" i="1"/>
  <c r="AW54" i="1" s="1"/>
  <c r="AX54" i="1" s="1"/>
  <c r="AU54" i="1"/>
  <c r="AQ54" i="1"/>
  <c r="AR54" i="1" s="1"/>
  <c r="AS54" i="1" s="1"/>
  <c r="AP54" i="1"/>
  <c r="AL54" i="1"/>
  <c r="AM54" i="1" s="1"/>
  <c r="AN54" i="1" s="1"/>
  <c r="AK54" i="1"/>
  <c r="AG54" i="1"/>
  <c r="AH54" i="1" s="1"/>
  <c r="AI54" i="1" s="1"/>
  <c r="AF54" i="1"/>
  <c r="AB54" i="1"/>
  <c r="AC54" i="1" s="1"/>
  <c r="AD54" i="1" s="1"/>
  <c r="AA54" i="1"/>
  <c r="W54" i="1"/>
  <c r="X54" i="1" s="1"/>
  <c r="Y54" i="1" s="1"/>
  <c r="V54" i="1"/>
  <c r="R54" i="1"/>
  <c r="S54" i="1" s="1"/>
  <c r="T54" i="1" s="1"/>
  <c r="Q54" i="1"/>
  <c r="M54" i="1"/>
  <c r="N54" i="1" s="1"/>
  <c r="O54" i="1" s="1"/>
  <c r="L54" i="1"/>
  <c r="H54" i="1"/>
  <c r="I54" i="1" s="1"/>
  <c r="J54" i="1" s="1"/>
  <c r="G54" i="1"/>
  <c r="C54" i="1"/>
  <c r="D54" i="1" s="1"/>
  <c r="E54" i="1" s="1"/>
  <c r="B54" i="1"/>
  <c r="AZ54" i="1" s="1"/>
  <c r="AV53" i="1"/>
  <c r="AW53" i="1" s="1"/>
  <c r="AX53" i="1" s="1"/>
  <c r="AU53" i="1"/>
  <c r="AQ53" i="1"/>
  <c r="AR53" i="1" s="1"/>
  <c r="AS53" i="1" s="1"/>
  <c r="AP53" i="1"/>
  <c r="AL53" i="1"/>
  <c r="AM53" i="1" s="1"/>
  <c r="AN53" i="1" s="1"/>
  <c r="AK53" i="1"/>
  <c r="AG53" i="1"/>
  <c r="AH53" i="1" s="1"/>
  <c r="AI53" i="1" s="1"/>
  <c r="AF53" i="1"/>
  <c r="AB53" i="1"/>
  <c r="AC53" i="1" s="1"/>
  <c r="AD53" i="1" s="1"/>
  <c r="AA53" i="1"/>
  <c r="W53" i="1"/>
  <c r="X53" i="1" s="1"/>
  <c r="Y53" i="1" s="1"/>
  <c r="V53" i="1"/>
  <c r="R53" i="1"/>
  <c r="S53" i="1" s="1"/>
  <c r="T53" i="1" s="1"/>
  <c r="Q53" i="1"/>
  <c r="M53" i="1"/>
  <c r="N53" i="1" s="1"/>
  <c r="O53" i="1" s="1"/>
  <c r="L53" i="1"/>
  <c r="H53" i="1"/>
  <c r="I53" i="1" s="1"/>
  <c r="J53" i="1" s="1"/>
  <c r="G53" i="1"/>
  <c r="C53" i="1"/>
  <c r="D53" i="1" s="1"/>
  <c r="E53" i="1" s="1"/>
  <c r="B53" i="1"/>
  <c r="AZ53" i="1" s="1"/>
  <c r="BA50" i="1"/>
  <c r="AV49" i="1"/>
  <c r="AU49" i="1"/>
  <c r="AW49" i="1" s="1"/>
  <c r="AX49" i="1" s="1"/>
  <c r="AQ49" i="1"/>
  <c r="AP49" i="1"/>
  <c r="AR49" i="1" s="1"/>
  <c r="AS49" i="1" s="1"/>
  <c r="AL49" i="1"/>
  <c r="AK49" i="1"/>
  <c r="AM49" i="1" s="1"/>
  <c r="AN49" i="1" s="1"/>
  <c r="AG49" i="1"/>
  <c r="AF49" i="1"/>
  <c r="AH49" i="1" s="1"/>
  <c r="AI49" i="1" s="1"/>
  <c r="AB49" i="1"/>
  <c r="AA49" i="1"/>
  <c r="AC49" i="1" s="1"/>
  <c r="AD49" i="1" s="1"/>
  <c r="W49" i="1"/>
  <c r="V49" i="1"/>
  <c r="X49" i="1" s="1"/>
  <c r="Y49" i="1" s="1"/>
  <c r="R49" i="1"/>
  <c r="Q49" i="1"/>
  <c r="S49" i="1" s="1"/>
  <c r="T49" i="1" s="1"/>
  <c r="M49" i="1"/>
  <c r="L49" i="1"/>
  <c r="N49" i="1" s="1"/>
  <c r="O49" i="1" s="1"/>
  <c r="H49" i="1"/>
  <c r="G49" i="1"/>
  <c r="I49" i="1" s="1"/>
  <c r="J49" i="1" s="1"/>
  <c r="C49" i="1"/>
  <c r="BA49" i="1" s="1"/>
  <c r="B49" i="1"/>
  <c r="AZ49" i="1" s="1"/>
  <c r="BB49" i="1" s="1"/>
  <c r="BC49" i="1" s="1"/>
  <c r="AV48" i="1"/>
  <c r="AU48" i="1"/>
  <c r="AW48" i="1" s="1"/>
  <c r="AX48" i="1" s="1"/>
  <c r="AQ48" i="1"/>
  <c r="AP48" i="1"/>
  <c r="AR48" i="1" s="1"/>
  <c r="AS48" i="1" s="1"/>
  <c r="AL48" i="1"/>
  <c r="AK48" i="1"/>
  <c r="AM48" i="1" s="1"/>
  <c r="AN48" i="1" s="1"/>
  <c r="AG48" i="1"/>
  <c r="BA48" i="1" s="1"/>
  <c r="AF48" i="1"/>
  <c r="AH48" i="1" s="1"/>
  <c r="AI48" i="1" s="1"/>
  <c r="AB48" i="1"/>
  <c r="AA48" i="1"/>
  <c r="AC48" i="1" s="1"/>
  <c r="W48" i="1"/>
  <c r="V48" i="1"/>
  <c r="X48" i="1" s="1"/>
  <c r="Y48" i="1" s="1"/>
  <c r="R48" i="1"/>
  <c r="Q48" i="1"/>
  <c r="AZ48" i="1" s="1"/>
  <c r="N48" i="1"/>
  <c r="M48" i="1"/>
  <c r="L48" i="1"/>
  <c r="J48" i="1"/>
  <c r="I48" i="1"/>
  <c r="H48" i="1"/>
  <c r="G48" i="1"/>
  <c r="E48" i="1"/>
  <c r="D48" i="1"/>
  <c r="C48" i="1"/>
  <c r="B48" i="1"/>
  <c r="AX47" i="1"/>
  <c r="AW47" i="1"/>
  <c r="AV47" i="1"/>
  <c r="AU47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D47" i="1"/>
  <c r="AC47" i="1"/>
  <c r="AB47" i="1"/>
  <c r="AA47" i="1"/>
  <c r="Y47" i="1"/>
  <c r="X47" i="1"/>
  <c r="W47" i="1"/>
  <c r="V47" i="1"/>
  <c r="T47" i="1"/>
  <c r="S47" i="1"/>
  <c r="R47" i="1"/>
  <c r="Q47" i="1"/>
  <c r="O47" i="1"/>
  <c r="N47" i="1"/>
  <c r="M47" i="1"/>
  <c r="L47" i="1"/>
  <c r="J47" i="1"/>
  <c r="I47" i="1"/>
  <c r="H47" i="1"/>
  <c r="G47" i="1"/>
  <c r="E47" i="1"/>
  <c r="D47" i="1"/>
  <c r="C47" i="1"/>
  <c r="BA47" i="1" s="1"/>
  <c r="B47" i="1"/>
  <c r="AZ47" i="1" s="1"/>
  <c r="AV46" i="1"/>
  <c r="AQ46" i="1"/>
  <c r="AL46" i="1"/>
  <c r="AG46" i="1"/>
  <c r="AB46" i="1"/>
  <c r="W46" i="1"/>
  <c r="R46" i="1"/>
  <c r="M46" i="1"/>
  <c r="H46" i="1"/>
  <c r="C46" i="1"/>
  <c r="AV45" i="1"/>
  <c r="AW45" i="1" s="1"/>
  <c r="AX45" i="1" s="1"/>
  <c r="AU45" i="1"/>
  <c r="AQ45" i="1"/>
  <c r="AR45" i="1" s="1"/>
  <c r="AS45" i="1" s="1"/>
  <c r="AP45" i="1"/>
  <c r="AL45" i="1"/>
  <c r="AM45" i="1" s="1"/>
  <c r="AN45" i="1" s="1"/>
  <c r="AK45" i="1"/>
  <c r="AG45" i="1"/>
  <c r="AH45" i="1" s="1"/>
  <c r="AI45" i="1" s="1"/>
  <c r="AF45" i="1"/>
  <c r="AB45" i="1"/>
  <c r="AC45" i="1" s="1"/>
  <c r="AD45" i="1" s="1"/>
  <c r="AA45" i="1"/>
  <c r="W45" i="1"/>
  <c r="X45" i="1" s="1"/>
  <c r="Y45" i="1" s="1"/>
  <c r="V45" i="1"/>
  <c r="R45" i="1"/>
  <c r="S45" i="1" s="1"/>
  <c r="T45" i="1" s="1"/>
  <c r="Q45" i="1"/>
  <c r="M45" i="1"/>
  <c r="N45" i="1" s="1"/>
  <c r="O45" i="1" s="1"/>
  <c r="L45" i="1"/>
  <c r="H45" i="1"/>
  <c r="I45" i="1" s="1"/>
  <c r="J45" i="1" s="1"/>
  <c r="G45" i="1"/>
  <c r="C45" i="1"/>
  <c r="D45" i="1" s="1"/>
  <c r="E45" i="1" s="1"/>
  <c r="B45" i="1"/>
  <c r="AV43" i="1"/>
  <c r="AQ43" i="1"/>
  <c r="AL43" i="1"/>
  <c r="AG43" i="1"/>
  <c r="AB43" i="1"/>
  <c r="W43" i="1"/>
  <c r="R43" i="1"/>
  <c r="M43" i="1"/>
  <c r="H43" i="1"/>
  <c r="C43" i="1"/>
  <c r="AV42" i="1"/>
  <c r="AW42" i="1" s="1"/>
  <c r="AX42" i="1" s="1"/>
  <c r="AU42" i="1"/>
  <c r="AQ42" i="1"/>
  <c r="AR42" i="1" s="1"/>
  <c r="AS42" i="1" s="1"/>
  <c r="AP42" i="1"/>
  <c r="AL42" i="1"/>
  <c r="AM42" i="1" s="1"/>
  <c r="AN42" i="1" s="1"/>
  <c r="AK42" i="1"/>
  <c r="AG42" i="1"/>
  <c r="AH42" i="1" s="1"/>
  <c r="AI42" i="1" s="1"/>
  <c r="AF42" i="1"/>
  <c r="AB42" i="1"/>
  <c r="AC42" i="1" s="1"/>
  <c r="AD42" i="1" s="1"/>
  <c r="AA42" i="1"/>
  <c r="W42" i="1"/>
  <c r="X42" i="1" s="1"/>
  <c r="Y42" i="1" s="1"/>
  <c r="V42" i="1"/>
  <c r="R42" i="1"/>
  <c r="S42" i="1" s="1"/>
  <c r="T42" i="1" s="1"/>
  <c r="Q42" i="1"/>
  <c r="M42" i="1"/>
  <c r="N42" i="1" s="1"/>
  <c r="O42" i="1" s="1"/>
  <c r="L42" i="1"/>
  <c r="H42" i="1"/>
  <c r="G42" i="1"/>
  <c r="C42" i="1"/>
  <c r="D42" i="1" s="1"/>
  <c r="E42" i="1" s="1"/>
  <c r="B42" i="1"/>
  <c r="BA40" i="1"/>
  <c r="AV40" i="1"/>
  <c r="AW40" i="1" s="1"/>
  <c r="AX40" i="1" s="1"/>
  <c r="AU40" i="1"/>
  <c r="AQ40" i="1"/>
  <c r="AR40" i="1" s="1"/>
  <c r="AS40" i="1" s="1"/>
  <c r="AP40" i="1"/>
  <c r="AL40" i="1"/>
  <c r="AM40" i="1" s="1"/>
  <c r="AN40" i="1" s="1"/>
  <c r="AK40" i="1"/>
  <c r="AG40" i="1"/>
  <c r="AH40" i="1" s="1"/>
  <c r="AI40" i="1" s="1"/>
  <c r="AF40" i="1"/>
  <c r="AD40" i="1"/>
  <c r="AB40" i="1"/>
  <c r="AC40" i="1" s="1"/>
  <c r="AA40" i="1"/>
  <c r="Y40" i="1"/>
  <c r="W40" i="1"/>
  <c r="X40" i="1" s="1"/>
  <c r="V40" i="1"/>
  <c r="R40" i="1"/>
  <c r="S40" i="1" s="1"/>
  <c r="T40" i="1" s="1"/>
  <c r="Q40" i="1"/>
  <c r="M40" i="1"/>
  <c r="N40" i="1" s="1"/>
  <c r="O40" i="1" s="1"/>
  <c r="L40" i="1"/>
  <c r="H40" i="1"/>
  <c r="G40" i="1"/>
  <c r="I40" i="1" s="1"/>
  <c r="D40" i="1"/>
  <c r="E40" i="1" s="1"/>
  <c r="C40" i="1"/>
  <c r="B40" i="1"/>
  <c r="AV39" i="1"/>
  <c r="AU39" i="1"/>
  <c r="AW39" i="1" s="1"/>
  <c r="AR39" i="1"/>
  <c r="AQ39" i="1"/>
  <c r="AP39" i="1"/>
  <c r="AL39" i="1"/>
  <c r="AM39" i="1" s="1"/>
  <c r="AK39" i="1"/>
  <c r="AG39" i="1"/>
  <c r="AF39" i="1"/>
  <c r="AB39" i="1"/>
  <c r="AA39" i="1"/>
  <c r="AC39" i="1" s="1"/>
  <c r="X39" i="1"/>
  <c r="W39" i="1"/>
  <c r="V39" i="1"/>
  <c r="S39" i="1"/>
  <c r="T39" i="1" s="1"/>
  <c r="R39" i="1"/>
  <c r="Q39" i="1"/>
  <c r="M39" i="1"/>
  <c r="N39" i="1" s="1"/>
  <c r="L39" i="1"/>
  <c r="H39" i="1"/>
  <c r="G39" i="1"/>
  <c r="I39" i="1" s="1"/>
  <c r="D39" i="1"/>
  <c r="E39" i="1" s="1"/>
  <c r="C39" i="1"/>
  <c r="B39" i="1"/>
  <c r="AZ39" i="1" s="1"/>
  <c r="AV38" i="1"/>
  <c r="AW38" i="1" s="1"/>
  <c r="AX38" i="1" s="1"/>
  <c r="AU38" i="1"/>
  <c r="AU121" i="1" s="1"/>
  <c r="AR38" i="1"/>
  <c r="AS38" i="1" s="1"/>
  <c r="AQ38" i="1"/>
  <c r="AP38" i="1"/>
  <c r="AP121" i="1" s="1"/>
  <c r="AL38" i="1"/>
  <c r="AM38" i="1" s="1"/>
  <c r="AN38" i="1" s="1"/>
  <c r="AK38" i="1"/>
  <c r="AK121" i="1" s="1"/>
  <c r="AH38" i="1"/>
  <c r="AI38" i="1" s="1"/>
  <c r="AG38" i="1"/>
  <c r="AF38" i="1"/>
  <c r="AF121" i="1" s="1"/>
  <c r="AB38" i="1"/>
  <c r="AC38" i="1" s="1"/>
  <c r="AD38" i="1" s="1"/>
  <c r="AA38" i="1"/>
  <c r="AA121" i="1" s="1"/>
  <c r="X38" i="1"/>
  <c r="Y38" i="1" s="1"/>
  <c r="W38" i="1"/>
  <c r="V38" i="1"/>
  <c r="V121" i="1" s="1"/>
  <c r="R38" i="1"/>
  <c r="S38" i="1" s="1"/>
  <c r="T38" i="1" s="1"/>
  <c r="Q38" i="1"/>
  <c r="Q121" i="1" s="1"/>
  <c r="N38" i="1"/>
  <c r="O38" i="1" s="1"/>
  <c r="M38" i="1"/>
  <c r="L38" i="1"/>
  <c r="L121" i="1" s="1"/>
  <c r="H38" i="1"/>
  <c r="I38" i="1" s="1"/>
  <c r="J38" i="1" s="1"/>
  <c r="G38" i="1"/>
  <c r="G121" i="1" s="1"/>
  <c r="D38" i="1"/>
  <c r="E38" i="1" s="1"/>
  <c r="C38" i="1"/>
  <c r="B38" i="1"/>
  <c r="B121" i="1" s="1"/>
  <c r="AV34" i="1"/>
  <c r="AQ34" i="1"/>
  <c r="AL34" i="1"/>
  <c r="AG34" i="1"/>
  <c r="AB34" i="1"/>
  <c r="W34" i="1"/>
  <c r="R34" i="1"/>
  <c r="M34" i="1"/>
  <c r="H34" i="1"/>
  <c r="C34" i="1"/>
  <c r="AV33" i="1"/>
  <c r="AQ33" i="1"/>
  <c r="AL33" i="1"/>
  <c r="AG33" i="1"/>
  <c r="AB33" i="1"/>
  <c r="W33" i="1"/>
  <c r="R33" i="1"/>
  <c r="M33" i="1"/>
  <c r="H33" i="1"/>
  <c r="C33" i="1"/>
  <c r="AV32" i="1"/>
  <c r="AU32" i="1"/>
  <c r="AW32" i="1" s="1"/>
  <c r="AX32" i="1" s="1"/>
  <c r="AQ32" i="1"/>
  <c r="AP32" i="1"/>
  <c r="AR32" i="1" s="1"/>
  <c r="AS32" i="1" s="1"/>
  <c r="AL32" i="1"/>
  <c r="AK32" i="1"/>
  <c r="AM32" i="1" s="1"/>
  <c r="AG32" i="1"/>
  <c r="AF32" i="1"/>
  <c r="AH32" i="1" s="1"/>
  <c r="AI32" i="1" s="1"/>
  <c r="AD32" i="1"/>
  <c r="AB32" i="1"/>
  <c r="AA32" i="1"/>
  <c r="AC32" i="1" s="1"/>
  <c r="W32" i="1"/>
  <c r="V32" i="1"/>
  <c r="R32" i="1"/>
  <c r="Q32" i="1"/>
  <c r="S32" i="1" s="1"/>
  <c r="M32" i="1"/>
  <c r="L32" i="1"/>
  <c r="N32" i="1" s="1"/>
  <c r="H32" i="1"/>
  <c r="BA32" i="1" s="1"/>
  <c r="G32" i="1"/>
  <c r="C32" i="1"/>
  <c r="B32" i="1"/>
  <c r="AZ32" i="1" s="1"/>
  <c r="AV31" i="1"/>
  <c r="AQ31" i="1"/>
  <c r="AL31" i="1"/>
  <c r="AG31" i="1"/>
  <c r="AB31" i="1"/>
  <c r="W31" i="1"/>
  <c r="R31" i="1"/>
  <c r="M31" i="1"/>
  <c r="H31" i="1"/>
  <c r="C31" i="1"/>
  <c r="AV30" i="1"/>
  <c r="AQ30" i="1"/>
  <c r="AL30" i="1"/>
  <c r="AG30" i="1"/>
  <c r="AB30" i="1"/>
  <c r="W30" i="1"/>
  <c r="R30" i="1"/>
  <c r="M30" i="1"/>
  <c r="H30" i="1"/>
  <c r="C30" i="1"/>
  <c r="AV29" i="1"/>
  <c r="AU29" i="1"/>
  <c r="AQ29" i="1"/>
  <c r="AP29" i="1"/>
  <c r="AL29" i="1"/>
  <c r="AK29" i="1"/>
  <c r="AG29" i="1"/>
  <c r="AF29" i="1"/>
  <c r="AB29" i="1"/>
  <c r="AA29" i="1"/>
  <c r="W29" i="1"/>
  <c r="V29" i="1"/>
  <c r="R29" i="1"/>
  <c r="Q29" i="1"/>
  <c r="M29" i="1"/>
  <c r="L29" i="1"/>
  <c r="H29" i="1"/>
  <c r="G29" i="1"/>
  <c r="C29" i="1"/>
  <c r="BA29" i="1" s="1"/>
  <c r="B29" i="1"/>
  <c r="AV28" i="1"/>
  <c r="AU28" i="1"/>
  <c r="AQ28" i="1"/>
  <c r="AP28" i="1"/>
  <c r="AL28" i="1"/>
  <c r="AK28" i="1"/>
  <c r="AG28" i="1"/>
  <c r="AF28" i="1"/>
  <c r="AB28" i="1"/>
  <c r="AA28" i="1"/>
  <c r="W28" i="1"/>
  <c r="V28" i="1"/>
  <c r="R28" i="1"/>
  <c r="Q28" i="1"/>
  <c r="M28" i="1"/>
  <c r="L28" i="1"/>
  <c r="H28" i="1"/>
  <c r="G28" i="1"/>
  <c r="C28" i="1"/>
  <c r="BA28" i="1" s="1"/>
  <c r="B28" i="1"/>
  <c r="AV27" i="1"/>
  <c r="AQ27" i="1"/>
  <c r="AL27" i="1"/>
  <c r="AG27" i="1"/>
  <c r="AB27" i="1"/>
  <c r="W27" i="1"/>
  <c r="R27" i="1"/>
  <c r="M27" i="1"/>
  <c r="H27" i="1"/>
  <c r="C27" i="1"/>
  <c r="AV26" i="1"/>
  <c r="AQ26" i="1"/>
  <c r="AL26" i="1"/>
  <c r="AG26" i="1"/>
  <c r="AB26" i="1"/>
  <c r="W26" i="1"/>
  <c r="R26" i="1"/>
  <c r="M26" i="1"/>
  <c r="H26" i="1"/>
  <c r="C26" i="1"/>
  <c r="AV25" i="1"/>
  <c r="AV72" i="1" s="1"/>
  <c r="AU25" i="1"/>
  <c r="AU72" i="1" s="1"/>
  <c r="AQ25" i="1"/>
  <c r="AQ72" i="1" s="1"/>
  <c r="AP25" i="1"/>
  <c r="AP72" i="1" s="1"/>
  <c r="AL25" i="1"/>
  <c r="AL72" i="1" s="1"/>
  <c r="AK25" i="1"/>
  <c r="AK72" i="1" s="1"/>
  <c r="AG25" i="1"/>
  <c r="AG72" i="1" s="1"/>
  <c r="AF25" i="1"/>
  <c r="AF72" i="1" s="1"/>
  <c r="AB25" i="1"/>
  <c r="AB72" i="1" s="1"/>
  <c r="AA25" i="1"/>
  <c r="AA72" i="1" s="1"/>
  <c r="W25" i="1"/>
  <c r="W72" i="1" s="1"/>
  <c r="V25" i="1"/>
  <c r="V72" i="1" s="1"/>
  <c r="R25" i="1"/>
  <c r="R72" i="1" s="1"/>
  <c r="Q25" i="1"/>
  <c r="Q72" i="1" s="1"/>
  <c r="M25" i="1"/>
  <c r="M72" i="1" s="1"/>
  <c r="L25" i="1"/>
  <c r="L72" i="1" s="1"/>
  <c r="H25" i="1"/>
  <c r="H72" i="1" s="1"/>
  <c r="G25" i="1"/>
  <c r="G72" i="1" s="1"/>
  <c r="C25" i="1"/>
  <c r="C72" i="1" s="1"/>
  <c r="B25" i="1"/>
  <c r="B72" i="1" s="1"/>
  <c r="AV24" i="1"/>
  <c r="AQ24" i="1"/>
  <c r="AL24" i="1"/>
  <c r="AG24" i="1"/>
  <c r="AB24" i="1"/>
  <c r="W24" i="1"/>
  <c r="R24" i="1"/>
  <c r="M24" i="1"/>
  <c r="H24" i="1"/>
  <c r="C24" i="1"/>
  <c r="AV23" i="1"/>
  <c r="AV66" i="1" s="1"/>
  <c r="AU23" i="1"/>
  <c r="AU66" i="1" s="1"/>
  <c r="AW66" i="1" s="1"/>
  <c r="AX66" i="1" s="1"/>
  <c r="AQ23" i="1"/>
  <c r="AQ66" i="1" s="1"/>
  <c r="AP23" i="1"/>
  <c r="AP66" i="1" s="1"/>
  <c r="AR66" i="1" s="1"/>
  <c r="AS66" i="1" s="1"/>
  <c r="AL23" i="1"/>
  <c r="AL66" i="1" s="1"/>
  <c r="AK23" i="1"/>
  <c r="AK66" i="1" s="1"/>
  <c r="AM66" i="1" s="1"/>
  <c r="AN66" i="1" s="1"/>
  <c r="AG23" i="1"/>
  <c r="AG66" i="1" s="1"/>
  <c r="AF23" i="1"/>
  <c r="AF66" i="1" s="1"/>
  <c r="AH66" i="1" s="1"/>
  <c r="AI66" i="1" s="1"/>
  <c r="AB23" i="1"/>
  <c r="AB66" i="1" s="1"/>
  <c r="AA23" i="1"/>
  <c r="AA66" i="1" s="1"/>
  <c r="AC66" i="1" s="1"/>
  <c r="AD66" i="1" s="1"/>
  <c r="W23" i="1"/>
  <c r="W66" i="1" s="1"/>
  <c r="V23" i="1"/>
  <c r="V66" i="1" s="1"/>
  <c r="X66" i="1" s="1"/>
  <c r="Y66" i="1" s="1"/>
  <c r="R23" i="1"/>
  <c r="R66" i="1" s="1"/>
  <c r="Q23" i="1"/>
  <c r="Q66" i="1" s="1"/>
  <c r="S66" i="1" s="1"/>
  <c r="T66" i="1" s="1"/>
  <c r="M23" i="1"/>
  <c r="M66" i="1" s="1"/>
  <c r="L23" i="1"/>
  <c r="L66" i="1" s="1"/>
  <c r="N66" i="1" s="1"/>
  <c r="O66" i="1" s="1"/>
  <c r="H23" i="1"/>
  <c r="H66" i="1" s="1"/>
  <c r="G23" i="1"/>
  <c r="G66" i="1" s="1"/>
  <c r="I66" i="1" s="1"/>
  <c r="J66" i="1" s="1"/>
  <c r="C23" i="1"/>
  <c r="C66" i="1" s="1"/>
  <c r="B23" i="1"/>
  <c r="B66" i="1" s="1"/>
  <c r="D66" i="1" s="1"/>
  <c r="E66" i="1" s="1"/>
  <c r="AV22" i="1"/>
  <c r="AQ22" i="1"/>
  <c r="AL22" i="1"/>
  <c r="AG22" i="1"/>
  <c r="AB22" i="1"/>
  <c r="W22" i="1"/>
  <c r="R22" i="1"/>
  <c r="M22" i="1"/>
  <c r="H22" i="1"/>
  <c r="C22" i="1"/>
  <c r="AV21" i="1"/>
  <c r="AU21" i="1"/>
  <c r="AW21" i="1" s="1"/>
  <c r="AX21" i="1" s="1"/>
  <c r="AQ21" i="1"/>
  <c r="AP21" i="1"/>
  <c r="AR21" i="1" s="1"/>
  <c r="AS21" i="1" s="1"/>
  <c r="AL21" i="1"/>
  <c r="AK21" i="1"/>
  <c r="AM21" i="1" s="1"/>
  <c r="AN21" i="1" s="1"/>
  <c r="AG21" i="1"/>
  <c r="AF21" i="1"/>
  <c r="AH21" i="1" s="1"/>
  <c r="AI21" i="1" s="1"/>
  <c r="AB21" i="1"/>
  <c r="AA21" i="1"/>
  <c r="AC21" i="1" s="1"/>
  <c r="AD21" i="1" s="1"/>
  <c r="W21" i="1"/>
  <c r="V21" i="1"/>
  <c r="X21" i="1" s="1"/>
  <c r="Y21" i="1" s="1"/>
  <c r="R21" i="1"/>
  <c r="Q21" i="1"/>
  <c r="S21" i="1" s="1"/>
  <c r="T21" i="1" s="1"/>
  <c r="M21" i="1"/>
  <c r="L21" i="1"/>
  <c r="N21" i="1" s="1"/>
  <c r="O21" i="1" s="1"/>
  <c r="H21" i="1"/>
  <c r="G21" i="1"/>
  <c r="I21" i="1" s="1"/>
  <c r="J21" i="1" s="1"/>
  <c r="C21" i="1"/>
  <c r="BA21" i="1" s="1"/>
  <c r="B21" i="1"/>
  <c r="AZ21" i="1" s="1"/>
  <c r="AV20" i="1"/>
  <c r="AQ20" i="1"/>
  <c r="AP20" i="1"/>
  <c r="AP22" i="1" s="1"/>
  <c r="AL20" i="1"/>
  <c r="AK20" i="1"/>
  <c r="AK22" i="1" s="1"/>
  <c r="AG20" i="1"/>
  <c r="AF20" i="1"/>
  <c r="AF22" i="1" s="1"/>
  <c r="AB20" i="1"/>
  <c r="W20" i="1"/>
  <c r="V20" i="1"/>
  <c r="V22" i="1" s="1"/>
  <c r="R20" i="1"/>
  <c r="Q20" i="1"/>
  <c r="Q22" i="1" s="1"/>
  <c r="M20" i="1"/>
  <c r="L20" i="1"/>
  <c r="L22" i="1" s="1"/>
  <c r="H20" i="1"/>
  <c r="C20" i="1"/>
  <c r="AV19" i="1"/>
  <c r="AU19" i="1"/>
  <c r="AW19" i="1" s="1"/>
  <c r="AR19" i="1"/>
  <c r="AQ19" i="1"/>
  <c r="AP19" i="1"/>
  <c r="AM19" i="1"/>
  <c r="AN19" i="1" s="1"/>
  <c r="AL19" i="1"/>
  <c r="AK19" i="1"/>
  <c r="AG19" i="1"/>
  <c r="AH19" i="1" s="1"/>
  <c r="AF19" i="1"/>
  <c r="AB19" i="1"/>
  <c r="AC19" i="1" s="1"/>
  <c r="AD19" i="1" s="1"/>
  <c r="AA19" i="1"/>
  <c r="W19" i="1"/>
  <c r="X19" i="1" s="1"/>
  <c r="Y19" i="1" s="1"/>
  <c r="V19" i="1"/>
  <c r="R19" i="1"/>
  <c r="S19" i="1" s="1"/>
  <c r="T19" i="1" s="1"/>
  <c r="Q19" i="1"/>
  <c r="M19" i="1"/>
  <c r="N19" i="1" s="1"/>
  <c r="O19" i="1" s="1"/>
  <c r="L19" i="1"/>
  <c r="H19" i="1"/>
  <c r="G19" i="1"/>
  <c r="C19" i="1"/>
  <c r="BA19" i="1" s="1"/>
  <c r="B19" i="1"/>
  <c r="AV18" i="1"/>
  <c r="AU18" i="1"/>
  <c r="AZ18" i="1" s="1"/>
  <c r="AQ18" i="1"/>
  <c r="AP18" i="1"/>
  <c r="AR18" i="1" s="1"/>
  <c r="AM18" i="1"/>
  <c r="AL18" i="1"/>
  <c r="AK18" i="1"/>
  <c r="AG18" i="1"/>
  <c r="AH18" i="1" s="1"/>
  <c r="AF18" i="1"/>
  <c r="AB18" i="1"/>
  <c r="AA18" i="1"/>
  <c r="W18" i="1"/>
  <c r="V18" i="1"/>
  <c r="X18" i="1" s="1"/>
  <c r="T18" i="1"/>
  <c r="R18" i="1"/>
  <c r="Q18" i="1"/>
  <c r="S18" i="1" s="1"/>
  <c r="N18" i="1"/>
  <c r="M18" i="1"/>
  <c r="L18" i="1"/>
  <c r="H18" i="1"/>
  <c r="I18" i="1" s="1"/>
  <c r="G18" i="1"/>
  <c r="C18" i="1"/>
  <c r="B18" i="1"/>
  <c r="BA17" i="1"/>
  <c r="AV17" i="1"/>
  <c r="AW17" i="1" s="1"/>
  <c r="AX17" i="1" s="1"/>
  <c r="AU17" i="1"/>
  <c r="AQ17" i="1"/>
  <c r="AR17" i="1" s="1"/>
  <c r="AS17" i="1" s="1"/>
  <c r="AP17" i="1"/>
  <c r="AL17" i="1"/>
  <c r="AM17" i="1" s="1"/>
  <c r="AN17" i="1" s="1"/>
  <c r="AK17" i="1"/>
  <c r="AG17" i="1"/>
  <c r="AH17" i="1" s="1"/>
  <c r="AI17" i="1" s="1"/>
  <c r="AF17" i="1"/>
  <c r="AB17" i="1"/>
  <c r="AC17" i="1" s="1"/>
  <c r="AD17" i="1" s="1"/>
  <c r="AA17" i="1"/>
  <c r="W17" i="1"/>
  <c r="X17" i="1" s="1"/>
  <c r="Y17" i="1" s="1"/>
  <c r="V17" i="1"/>
  <c r="R17" i="1"/>
  <c r="S17" i="1" s="1"/>
  <c r="T17" i="1" s="1"/>
  <c r="Q17" i="1"/>
  <c r="M17" i="1"/>
  <c r="N17" i="1" s="1"/>
  <c r="O17" i="1" s="1"/>
  <c r="L17" i="1"/>
  <c r="H17" i="1"/>
  <c r="I17" i="1" s="1"/>
  <c r="J17" i="1" s="1"/>
  <c r="G17" i="1"/>
  <c r="C17" i="1"/>
  <c r="D17" i="1" s="1"/>
  <c r="E17" i="1" s="1"/>
  <c r="B17" i="1"/>
  <c r="AZ17" i="1" s="1"/>
  <c r="BB17" i="1" s="1"/>
  <c r="BC17" i="1" s="1"/>
  <c r="AV16" i="1"/>
  <c r="AW16" i="1" s="1"/>
  <c r="AX16" i="1" s="1"/>
  <c r="AU16" i="1"/>
  <c r="AQ16" i="1"/>
  <c r="AR16" i="1" s="1"/>
  <c r="AS16" i="1" s="1"/>
  <c r="AP16" i="1"/>
  <c r="AL16" i="1"/>
  <c r="AM16" i="1" s="1"/>
  <c r="AN16" i="1" s="1"/>
  <c r="AK16" i="1"/>
  <c r="AG16" i="1"/>
  <c r="AH16" i="1" s="1"/>
  <c r="AI16" i="1" s="1"/>
  <c r="AF16" i="1"/>
  <c r="AB16" i="1"/>
  <c r="AC16" i="1" s="1"/>
  <c r="AD16" i="1" s="1"/>
  <c r="AA16" i="1"/>
  <c r="W16" i="1"/>
  <c r="X16" i="1" s="1"/>
  <c r="Y16" i="1" s="1"/>
  <c r="V16" i="1"/>
  <c r="R16" i="1"/>
  <c r="S16" i="1" s="1"/>
  <c r="T16" i="1" s="1"/>
  <c r="Q16" i="1"/>
  <c r="M16" i="1"/>
  <c r="N16" i="1" s="1"/>
  <c r="O16" i="1" s="1"/>
  <c r="L16" i="1"/>
  <c r="H16" i="1"/>
  <c r="I16" i="1" s="1"/>
  <c r="J16" i="1" s="1"/>
  <c r="G16" i="1"/>
  <c r="C16" i="1"/>
  <c r="D16" i="1" s="1"/>
  <c r="E16" i="1" s="1"/>
  <c r="B16" i="1"/>
  <c r="AZ16" i="1" s="1"/>
  <c r="BA15" i="1"/>
  <c r="AV15" i="1"/>
  <c r="AW15" i="1" s="1"/>
  <c r="AX15" i="1" s="1"/>
  <c r="AU15" i="1"/>
  <c r="AU50" i="1" s="1"/>
  <c r="AW50" i="1" s="1"/>
  <c r="AX50" i="1" s="1"/>
  <c r="AQ15" i="1"/>
  <c r="AR15" i="1" s="1"/>
  <c r="AS15" i="1" s="1"/>
  <c r="AP15" i="1"/>
  <c r="AP50" i="1" s="1"/>
  <c r="AR50" i="1" s="1"/>
  <c r="AS50" i="1" s="1"/>
  <c r="AL15" i="1"/>
  <c r="AM15" i="1" s="1"/>
  <c r="AN15" i="1" s="1"/>
  <c r="AK15" i="1"/>
  <c r="AK50" i="1" s="1"/>
  <c r="AM50" i="1" s="1"/>
  <c r="AN50" i="1" s="1"/>
  <c r="AG15" i="1"/>
  <c r="AH15" i="1" s="1"/>
  <c r="AI15" i="1" s="1"/>
  <c r="AF15" i="1"/>
  <c r="AF50" i="1" s="1"/>
  <c r="AH50" i="1" s="1"/>
  <c r="AI50" i="1" s="1"/>
  <c r="AB15" i="1"/>
  <c r="AC15" i="1" s="1"/>
  <c r="AD15" i="1" s="1"/>
  <c r="AA15" i="1"/>
  <c r="AA50" i="1" s="1"/>
  <c r="AC50" i="1" s="1"/>
  <c r="AD50" i="1" s="1"/>
  <c r="W15" i="1"/>
  <c r="X15" i="1" s="1"/>
  <c r="Y15" i="1" s="1"/>
  <c r="V15" i="1"/>
  <c r="V50" i="1" s="1"/>
  <c r="X50" i="1" s="1"/>
  <c r="Y50" i="1" s="1"/>
  <c r="R15" i="1"/>
  <c r="S15" i="1" s="1"/>
  <c r="T15" i="1" s="1"/>
  <c r="Q15" i="1"/>
  <c r="Q50" i="1" s="1"/>
  <c r="S50" i="1" s="1"/>
  <c r="T50" i="1" s="1"/>
  <c r="M15" i="1"/>
  <c r="N15" i="1" s="1"/>
  <c r="O15" i="1" s="1"/>
  <c r="L15" i="1"/>
  <c r="L50" i="1" s="1"/>
  <c r="N50" i="1" s="1"/>
  <c r="O50" i="1" s="1"/>
  <c r="H15" i="1"/>
  <c r="I15" i="1" s="1"/>
  <c r="J15" i="1" s="1"/>
  <c r="G15" i="1"/>
  <c r="G50" i="1" s="1"/>
  <c r="I50" i="1" s="1"/>
  <c r="J50" i="1" s="1"/>
  <c r="C15" i="1"/>
  <c r="D15" i="1" s="1"/>
  <c r="E15" i="1" s="1"/>
  <c r="B15" i="1"/>
  <c r="B50" i="1" s="1"/>
  <c r="AV14" i="1"/>
  <c r="AU14" i="1"/>
  <c r="AU65" i="1" s="1"/>
  <c r="AQ14" i="1"/>
  <c r="AP14" i="1"/>
  <c r="AP65" i="1" s="1"/>
  <c r="AL14" i="1"/>
  <c r="AK14" i="1"/>
  <c r="AK65" i="1" s="1"/>
  <c r="AG14" i="1"/>
  <c r="AF14" i="1"/>
  <c r="AF65" i="1" s="1"/>
  <c r="AB14" i="1"/>
  <c r="AA14" i="1"/>
  <c r="AA65" i="1" s="1"/>
  <c r="W14" i="1"/>
  <c r="V14" i="1"/>
  <c r="V65" i="1" s="1"/>
  <c r="R14" i="1"/>
  <c r="Q14" i="1"/>
  <c r="Q65" i="1" s="1"/>
  <c r="M14" i="1"/>
  <c r="L14" i="1"/>
  <c r="L65" i="1" s="1"/>
  <c r="H14" i="1"/>
  <c r="G14" i="1"/>
  <c r="G65" i="1" s="1"/>
  <c r="C14" i="1"/>
  <c r="B14" i="1"/>
  <c r="B65" i="1" s="1"/>
  <c r="BA10" i="1"/>
  <c r="AZ10" i="1"/>
  <c r="AV10" i="1"/>
  <c r="AU10" i="1"/>
  <c r="AQ10" i="1"/>
  <c r="AP10" i="1"/>
  <c r="AL10" i="1"/>
  <c r="AK10" i="1"/>
  <c r="AG10" i="1"/>
  <c r="AF10" i="1"/>
  <c r="AB10" i="1"/>
  <c r="AA10" i="1"/>
  <c r="W10" i="1"/>
  <c r="V10" i="1"/>
  <c r="R10" i="1"/>
  <c r="Q10" i="1"/>
  <c r="M10" i="1"/>
  <c r="L10" i="1"/>
  <c r="H10" i="1"/>
  <c r="G10" i="1"/>
  <c r="C10" i="1"/>
  <c r="B10" i="1"/>
  <c r="A3" i="1"/>
  <c r="A2" i="1"/>
  <c r="M65" i="1" l="1"/>
  <c r="N65" i="1" s="1"/>
  <c r="O65" i="1" s="1"/>
  <c r="N14" i="1"/>
  <c r="O14" i="1" s="1"/>
  <c r="AG65" i="1"/>
  <c r="AH65" i="1" s="1"/>
  <c r="AI65" i="1" s="1"/>
  <c r="AH14" i="1"/>
  <c r="AI14" i="1" s="1"/>
  <c r="AL65" i="1"/>
  <c r="AM14" i="1"/>
  <c r="AN14" i="1" s="1"/>
  <c r="AP27" i="1"/>
  <c r="AR22" i="1"/>
  <c r="AS22" i="1" s="1"/>
  <c r="C65" i="1"/>
  <c r="D65" i="1" s="1"/>
  <c r="E65" i="1" s="1"/>
  <c r="D14" i="1"/>
  <c r="E14" i="1" s="1"/>
  <c r="W65" i="1"/>
  <c r="X65" i="1" s="1"/>
  <c r="Y65" i="1" s="1"/>
  <c r="X14" i="1"/>
  <c r="Y14" i="1" s="1"/>
  <c r="H65" i="1"/>
  <c r="I65" i="1" s="1"/>
  <c r="J65" i="1" s="1"/>
  <c r="I14" i="1"/>
  <c r="J14" i="1" s="1"/>
  <c r="R65" i="1"/>
  <c r="S14" i="1"/>
  <c r="T14" i="1" s="1"/>
  <c r="AB65" i="1"/>
  <c r="AC65" i="1" s="1"/>
  <c r="AD65" i="1" s="1"/>
  <c r="AC14" i="1"/>
  <c r="AD14" i="1" s="1"/>
  <c r="AV65" i="1"/>
  <c r="AW14" i="1"/>
  <c r="AX14" i="1" s="1"/>
  <c r="AF27" i="1"/>
  <c r="AH22" i="1"/>
  <c r="AI22" i="1" s="1"/>
  <c r="BA14" i="1"/>
  <c r="AA20" i="1"/>
  <c r="AC18" i="1"/>
  <c r="AZ19" i="1"/>
  <c r="BB19" i="1" s="1"/>
  <c r="BC19" i="1" s="1"/>
  <c r="B20" i="1"/>
  <c r="D19" i="1"/>
  <c r="E19" i="1" s="1"/>
  <c r="L27" i="1"/>
  <c r="N22" i="1"/>
  <c r="O22" i="1" s="1"/>
  <c r="V27" i="1"/>
  <c r="X22" i="1"/>
  <c r="Y22" i="1" s="1"/>
  <c r="BB39" i="1"/>
  <c r="BC39" i="1" s="1"/>
  <c r="AQ65" i="1"/>
  <c r="AR14" i="1"/>
  <c r="AS14" i="1" s="1"/>
  <c r="BA18" i="1"/>
  <c r="BB18" i="1" s="1"/>
  <c r="BC18" i="1" s="1"/>
  <c r="D18" i="1"/>
  <c r="E18" i="1" s="1"/>
  <c r="AU20" i="1"/>
  <c r="AW18" i="1"/>
  <c r="AX18" i="1" s="1"/>
  <c r="AK27" i="1"/>
  <c r="AK26" i="1"/>
  <c r="AN26" i="1" s="1"/>
  <c r="AM22" i="1"/>
  <c r="AN22" i="1" s="1"/>
  <c r="BB16" i="1"/>
  <c r="BC16" i="1" s="1"/>
  <c r="BA16" i="1"/>
  <c r="G20" i="1"/>
  <c r="I19" i="1"/>
  <c r="Q27" i="1"/>
  <c r="Q26" i="1"/>
  <c r="T26" i="1" s="1"/>
  <c r="S22" i="1"/>
  <c r="T22" i="1" s="1"/>
  <c r="BB21" i="1"/>
  <c r="BC21" i="1" s="1"/>
  <c r="BB32" i="1"/>
  <c r="BC32" i="1" s="1"/>
  <c r="N20" i="1"/>
  <c r="O20" i="1" s="1"/>
  <c r="S20" i="1"/>
  <c r="T20" i="1" s="1"/>
  <c r="X20" i="1"/>
  <c r="Y20" i="1" s="1"/>
  <c r="AH20" i="1"/>
  <c r="AI20" i="1" s="1"/>
  <c r="AM20" i="1"/>
  <c r="AN20" i="1" s="1"/>
  <c r="AR20" i="1"/>
  <c r="AS20" i="1" s="1"/>
  <c r="D21" i="1"/>
  <c r="E21" i="1" s="1"/>
  <c r="D23" i="1"/>
  <c r="E23" i="1" s="1"/>
  <c r="I23" i="1"/>
  <c r="J23" i="1" s="1"/>
  <c r="N23" i="1"/>
  <c r="O23" i="1" s="1"/>
  <c r="S23" i="1"/>
  <c r="T23" i="1" s="1"/>
  <c r="X23" i="1"/>
  <c r="Y23" i="1" s="1"/>
  <c r="AC23" i="1"/>
  <c r="AD23" i="1" s="1"/>
  <c r="AH23" i="1"/>
  <c r="AI23" i="1" s="1"/>
  <c r="AM23" i="1"/>
  <c r="AN23" i="1" s="1"/>
  <c r="AR23" i="1"/>
  <c r="AS23" i="1" s="1"/>
  <c r="AW23" i="1"/>
  <c r="AX23" i="1" s="1"/>
  <c r="L24" i="1"/>
  <c r="O24" i="1" s="1"/>
  <c r="AF24" i="1"/>
  <c r="AI24" i="1" s="1"/>
  <c r="BA25" i="1"/>
  <c r="BA38" i="1"/>
  <c r="I42" i="1"/>
  <c r="J42" i="1" s="1"/>
  <c r="BA42" i="1"/>
  <c r="V24" i="1"/>
  <c r="Y24" i="1" s="1"/>
  <c r="AP24" i="1"/>
  <c r="AS24" i="1" s="1"/>
  <c r="S65" i="1"/>
  <c r="T65" i="1" s="1"/>
  <c r="AM65" i="1"/>
  <c r="AN65" i="1" s="1"/>
  <c r="AR65" i="1"/>
  <c r="AS65" i="1" s="1"/>
  <c r="AW65" i="1"/>
  <c r="AX65" i="1" s="1"/>
  <c r="AZ14" i="1"/>
  <c r="AZ50" i="1"/>
  <c r="BB50" i="1" s="1"/>
  <c r="BC50" i="1" s="1"/>
  <c r="D50" i="1"/>
  <c r="E50" i="1" s="1"/>
  <c r="AZ15" i="1"/>
  <c r="BB15" i="1" s="1"/>
  <c r="BC15" i="1" s="1"/>
  <c r="D25" i="1"/>
  <c r="E25" i="1" s="1"/>
  <c r="I25" i="1"/>
  <c r="J25" i="1" s="1"/>
  <c r="N25" i="1"/>
  <c r="O25" i="1" s="1"/>
  <c r="S25" i="1"/>
  <c r="T25" i="1" s="1"/>
  <c r="X25" i="1"/>
  <c r="Y25" i="1" s="1"/>
  <c r="AC25" i="1"/>
  <c r="AD25" i="1" s="1"/>
  <c r="AH25" i="1"/>
  <c r="AI25" i="1" s="1"/>
  <c r="AM25" i="1"/>
  <c r="AN25" i="1" s="1"/>
  <c r="AR25" i="1"/>
  <c r="AS25" i="1" s="1"/>
  <c r="AW25" i="1"/>
  <c r="AX25" i="1" s="1"/>
  <c r="L26" i="1"/>
  <c r="O26" i="1" s="1"/>
  <c r="AF26" i="1"/>
  <c r="AI26" i="1" s="1"/>
  <c r="I28" i="1"/>
  <c r="J28" i="1" s="1"/>
  <c r="S28" i="1"/>
  <c r="T28" i="1" s="1"/>
  <c r="AC28" i="1"/>
  <c r="AD28" i="1" s="1"/>
  <c r="AM28" i="1"/>
  <c r="AN28" i="1" s="1"/>
  <c r="AW28" i="1"/>
  <c r="AX28" i="1" s="1"/>
  <c r="D29" i="1"/>
  <c r="E29" i="1" s="1"/>
  <c r="N29" i="1"/>
  <c r="O29" i="1" s="1"/>
  <c r="X29" i="1"/>
  <c r="Y29" i="1" s="1"/>
  <c r="AH29" i="1"/>
  <c r="AI29" i="1" s="1"/>
  <c r="AR29" i="1"/>
  <c r="AS29" i="1" s="1"/>
  <c r="AZ29" i="1"/>
  <c r="BB29" i="1" s="1"/>
  <c r="BC29" i="1" s="1"/>
  <c r="AH39" i="1"/>
  <c r="AZ23" i="1"/>
  <c r="BA23" i="1"/>
  <c r="Q24" i="1"/>
  <c r="T24" i="1" s="1"/>
  <c r="AK24" i="1"/>
  <c r="AN24" i="1" s="1"/>
  <c r="D72" i="1"/>
  <c r="E72" i="1" s="1"/>
  <c r="I72" i="1"/>
  <c r="J72" i="1" s="1"/>
  <c r="N72" i="1"/>
  <c r="O72" i="1" s="1"/>
  <c r="S72" i="1"/>
  <c r="T72" i="1" s="1"/>
  <c r="X72" i="1"/>
  <c r="Y72" i="1" s="1"/>
  <c r="AC72" i="1"/>
  <c r="AD72" i="1" s="1"/>
  <c r="AH72" i="1"/>
  <c r="AI72" i="1" s="1"/>
  <c r="AM72" i="1"/>
  <c r="AN72" i="1" s="1"/>
  <c r="AR72" i="1"/>
  <c r="AS72" i="1" s="1"/>
  <c r="AW72" i="1"/>
  <c r="AX72" i="1" s="1"/>
  <c r="AZ25" i="1"/>
  <c r="V26" i="1"/>
  <c r="Y26" i="1" s="1"/>
  <c r="AP26" i="1"/>
  <c r="AS26" i="1" s="1"/>
  <c r="D28" i="1"/>
  <c r="E28" i="1" s="1"/>
  <c r="N28" i="1"/>
  <c r="O28" i="1" s="1"/>
  <c r="X28" i="1"/>
  <c r="Y28" i="1" s="1"/>
  <c r="AH28" i="1"/>
  <c r="AI28" i="1" s="1"/>
  <c r="AR28" i="1"/>
  <c r="AS28" i="1" s="1"/>
  <c r="AZ28" i="1"/>
  <c r="BB28" i="1" s="1"/>
  <c r="BC28" i="1" s="1"/>
  <c r="I29" i="1"/>
  <c r="J29" i="1" s="1"/>
  <c r="S29" i="1"/>
  <c r="T29" i="1" s="1"/>
  <c r="AC29" i="1"/>
  <c r="AD29" i="1" s="1"/>
  <c r="AM29" i="1"/>
  <c r="AN29" i="1" s="1"/>
  <c r="AW29" i="1"/>
  <c r="AX29" i="1" s="1"/>
  <c r="BA39" i="1"/>
  <c r="G43" i="1"/>
  <c r="I43" i="1" s="1"/>
  <c r="J43" i="1" s="1"/>
  <c r="Q43" i="1"/>
  <c r="S43" i="1" s="1"/>
  <c r="T43" i="1" s="1"/>
  <c r="AA43" i="1"/>
  <c r="AC43" i="1" s="1"/>
  <c r="AD43" i="1" s="1"/>
  <c r="AK43" i="1"/>
  <c r="AM43" i="1" s="1"/>
  <c r="AN43" i="1" s="1"/>
  <c r="AU43" i="1"/>
  <c r="AW43" i="1" s="1"/>
  <c r="AX43" i="1" s="1"/>
  <c r="B46" i="1"/>
  <c r="D46" i="1" s="1"/>
  <c r="E46" i="1" s="1"/>
  <c r="L46" i="1"/>
  <c r="N46" i="1" s="1"/>
  <c r="O46" i="1" s="1"/>
  <c r="V46" i="1"/>
  <c r="X46" i="1" s="1"/>
  <c r="Y46" i="1" s="1"/>
  <c r="AF46" i="1"/>
  <c r="AH46" i="1" s="1"/>
  <c r="AI46" i="1" s="1"/>
  <c r="AP46" i="1"/>
  <c r="AR46" i="1" s="1"/>
  <c r="AS46" i="1" s="1"/>
  <c r="AZ40" i="1"/>
  <c r="BB40" i="1" s="1"/>
  <c r="BC40" i="1" s="1"/>
  <c r="B43" i="1"/>
  <c r="D43" i="1" s="1"/>
  <c r="E43" i="1" s="1"/>
  <c r="L43" i="1"/>
  <c r="N43" i="1" s="1"/>
  <c r="O43" i="1" s="1"/>
  <c r="V43" i="1"/>
  <c r="X43" i="1" s="1"/>
  <c r="Y43" i="1" s="1"/>
  <c r="AF43" i="1"/>
  <c r="AH43" i="1" s="1"/>
  <c r="AI43" i="1" s="1"/>
  <c r="AP43" i="1"/>
  <c r="AR43" i="1" s="1"/>
  <c r="AS43" i="1" s="1"/>
  <c r="BB48" i="1"/>
  <c r="BC48" i="1" s="1"/>
  <c r="AZ38" i="1"/>
  <c r="BB38" i="1" s="1"/>
  <c r="BC38" i="1" s="1"/>
  <c r="G46" i="1"/>
  <c r="I46" i="1" s="1"/>
  <c r="J46" i="1" s="1"/>
  <c r="Q46" i="1"/>
  <c r="S46" i="1" s="1"/>
  <c r="T46" i="1" s="1"/>
  <c r="AA46" i="1"/>
  <c r="AC46" i="1" s="1"/>
  <c r="AD46" i="1" s="1"/>
  <c r="AK46" i="1"/>
  <c r="AM46" i="1" s="1"/>
  <c r="AN46" i="1" s="1"/>
  <c r="AU46" i="1"/>
  <c r="AW46" i="1" s="1"/>
  <c r="AX46" i="1" s="1"/>
  <c r="BB47" i="1"/>
  <c r="BC47" i="1" s="1"/>
  <c r="AZ42" i="1"/>
  <c r="AZ45" i="1"/>
  <c r="D49" i="1"/>
  <c r="E49" i="1" s="1"/>
  <c r="AZ56" i="1"/>
  <c r="BB56" i="1" s="1"/>
  <c r="BC56" i="1" s="1"/>
  <c r="I57" i="1"/>
  <c r="J57" i="1" s="1"/>
  <c r="S57" i="1"/>
  <c r="T57" i="1" s="1"/>
  <c r="AC57" i="1"/>
  <c r="AD57" i="1" s="1"/>
  <c r="AM57" i="1"/>
  <c r="AN57" i="1" s="1"/>
  <c r="BA45" i="1"/>
  <c r="BA46" i="1" s="1"/>
  <c r="S48" i="1"/>
  <c r="T48" i="1" s="1"/>
  <c r="BA53" i="1"/>
  <c r="BB53" i="1" s="1"/>
  <c r="BC53" i="1" s="1"/>
  <c r="BA54" i="1"/>
  <c r="BB54" i="1" s="1"/>
  <c r="BC54" i="1" s="1"/>
  <c r="AZ64" i="1"/>
  <c r="BC64" i="1" s="1"/>
  <c r="BB61" i="1"/>
  <c r="BC61" i="1" s="1"/>
  <c r="AZ68" i="1"/>
  <c r="BC68" i="1" s="1"/>
  <c r="E68" i="1"/>
  <c r="AW56" i="1"/>
  <c r="D57" i="1"/>
  <c r="E57" i="1" s="1"/>
  <c r="AZ57" i="1"/>
  <c r="BB57" i="1" s="1"/>
  <c r="BC57" i="1" s="1"/>
  <c r="N57" i="1"/>
  <c r="O57" i="1" s="1"/>
  <c r="X57" i="1"/>
  <c r="Y57" i="1" s="1"/>
  <c r="AH57" i="1"/>
  <c r="AI57" i="1" s="1"/>
  <c r="AR57" i="1"/>
  <c r="AZ71" i="1"/>
  <c r="AZ77" i="1"/>
  <c r="BA71" i="1"/>
  <c r="BB42" i="1" l="1"/>
  <c r="BC42" i="1" s="1"/>
  <c r="AZ43" i="1"/>
  <c r="BB43" i="1" s="1"/>
  <c r="BC43" i="1" s="1"/>
  <c r="AZ66" i="1"/>
  <c r="BB23" i="1"/>
  <c r="BC23" i="1" s="1"/>
  <c r="Q30" i="1"/>
  <c r="S27" i="1"/>
  <c r="T27" i="1" s="1"/>
  <c r="V30" i="1"/>
  <c r="X27" i="1"/>
  <c r="Y27" i="1" s="1"/>
  <c r="B22" i="1"/>
  <c r="D20" i="1"/>
  <c r="E20" i="1" s="1"/>
  <c r="BA65" i="1"/>
  <c r="BA20" i="1"/>
  <c r="BA22" i="1" s="1"/>
  <c r="BA27" i="1" s="1"/>
  <c r="BA30" i="1" s="1"/>
  <c r="AP30" i="1"/>
  <c r="AR27" i="1"/>
  <c r="AS27" i="1" s="1"/>
  <c r="BA72" i="1"/>
  <c r="BA26" i="1"/>
  <c r="BB71" i="1"/>
  <c r="BC71" i="1" s="1"/>
  <c r="BA43" i="1"/>
  <c r="AU22" i="1"/>
  <c r="AW20" i="1"/>
  <c r="AX20" i="1" s="1"/>
  <c r="AZ72" i="1"/>
  <c r="BB72" i="1" s="1"/>
  <c r="BC72" i="1" s="1"/>
  <c r="BB25" i="1"/>
  <c r="BC25" i="1" s="1"/>
  <c r="G22" i="1"/>
  <c r="I20" i="1"/>
  <c r="J20" i="1" s="1"/>
  <c r="L30" i="1"/>
  <c r="N27" i="1"/>
  <c r="O27" i="1" s="1"/>
  <c r="AF30" i="1"/>
  <c r="AH27" i="1"/>
  <c r="AI27" i="1" s="1"/>
  <c r="BB45" i="1"/>
  <c r="BC45" i="1" s="1"/>
  <c r="AZ46" i="1"/>
  <c r="BB46" i="1" s="1"/>
  <c r="BC46" i="1" s="1"/>
  <c r="BA66" i="1"/>
  <c r="BA24" i="1"/>
  <c r="AZ65" i="1"/>
  <c r="BB14" i="1"/>
  <c r="BC14" i="1" s="1"/>
  <c r="AZ20" i="1"/>
  <c r="AK30" i="1"/>
  <c r="AM27" i="1"/>
  <c r="AN27" i="1" s="1"/>
  <c r="AA22" i="1"/>
  <c r="AC20" i="1"/>
  <c r="AD20" i="1" s="1"/>
  <c r="AA27" i="1" l="1"/>
  <c r="AA26" i="1"/>
  <c r="AD26" i="1" s="1"/>
  <c r="AC22" i="1"/>
  <c r="AD22" i="1" s="1"/>
  <c r="AA24" i="1"/>
  <c r="AD24" i="1" s="1"/>
  <c r="AU26" i="1"/>
  <c r="AX26" i="1" s="1"/>
  <c r="AU27" i="1"/>
  <c r="AW22" i="1"/>
  <c r="AX22" i="1" s="1"/>
  <c r="AU24" i="1"/>
  <c r="AX24" i="1" s="1"/>
  <c r="X30" i="1"/>
  <c r="Y30" i="1" s="1"/>
  <c r="V31" i="1"/>
  <c r="Y31" i="1" s="1"/>
  <c r="V33" i="1"/>
  <c r="BB65" i="1"/>
  <c r="BC65" i="1" s="1"/>
  <c r="L31" i="1"/>
  <c r="O31" i="1" s="1"/>
  <c r="N30" i="1"/>
  <c r="O30" i="1" s="1"/>
  <c r="L33" i="1"/>
  <c r="BB66" i="1"/>
  <c r="BC66" i="1" s="1"/>
  <c r="AM30" i="1"/>
  <c r="AN30" i="1" s="1"/>
  <c r="AK31" i="1"/>
  <c r="AN31" i="1" s="1"/>
  <c r="AK33" i="1"/>
  <c r="AR30" i="1"/>
  <c r="AS30" i="1" s="1"/>
  <c r="AP31" i="1"/>
  <c r="AS31" i="1" s="1"/>
  <c r="AP33" i="1"/>
  <c r="B27" i="1"/>
  <c r="D22" i="1"/>
  <c r="E22" i="1" s="1"/>
  <c r="B26" i="1"/>
  <c r="E26" i="1" s="1"/>
  <c r="B24" i="1"/>
  <c r="E24" i="1" s="1"/>
  <c r="S30" i="1"/>
  <c r="T30" i="1" s="1"/>
  <c r="Q31" i="1"/>
  <c r="T31" i="1" s="1"/>
  <c r="Q33" i="1"/>
  <c r="AZ22" i="1"/>
  <c r="BB20" i="1"/>
  <c r="BC20" i="1" s="1"/>
  <c r="AF31" i="1"/>
  <c r="AI31" i="1" s="1"/>
  <c r="AH30" i="1"/>
  <c r="AI30" i="1" s="1"/>
  <c r="AF33" i="1"/>
  <c r="G26" i="1"/>
  <c r="J26" i="1" s="1"/>
  <c r="G27" i="1"/>
  <c r="I22" i="1"/>
  <c r="J22" i="1" s="1"/>
  <c r="G24" i="1"/>
  <c r="J24" i="1" s="1"/>
  <c r="BA31" i="1"/>
  <c r="BA33" i="1"/>
  <c r="BA34" i="1" s="1"/>
  <c r="AW27" i="1" l="1"/>
  <c r="AX27" i="1" s="1"/>
  <c r="AU30" i="1"/>
  <c r="Q105" i="1"/>
  <c r="S33" i="1"/>
  <c r="T33" i="1" s="1"/>
  <c r="Q35" i="1"/>
  <c r="Q34" i="1"/>
  <c r="T34" i="1" s="1"/>
  <c r="G30" i="1"/>
  <c r="I27" i="1"/>
  <c r="J27" i="1" s="1"/>
  <c r="B30" i="1"/>
  <c r="D27" i="1"/>
  <c r="E27" i="1" s="1"/>
  <c r="AK105" i="1"/>
  <c r="AM33" i="1"/>
  <c r="AN33" i="1" s="1"/>
  <c r="AK34" i="1"/>
  <c r="AN34" i="1" s="1"/>
  <c r="AK35" i="1"/>
  <c r="L105" i="1"/>
  <c r="L35" i="1"/>
  <c r="L34" i="1"/>
  <c r="O34" i="1" s="1"/>
  <c r="N33" i="1"/>
  <c r="O33" i="1" s="1"/>
  <c r="V105" i="1"/>
  <c r="X33" i="1"/>
  <c r="Y33" i="1" s="1"/>
  <c r="V35" i="1"/>
  <c r="V34" i="1"/>
  <c r="Y34" i="1" s="1"/>
  <c r="AF105" i="1"/>
  <c r="AF35" i="1"/>
  <c r="AF34" i="1"/>
  <c r="AI34" i="1" s="1"/>
  <c r="AH33" i="1"/>
  <c r="AI33" i="1" s="1"/>
  <c r="AZ27" i="1"/>
  <c r="BB22" i="1"/>
  <c r="BC22" i="1" s="1"/>
  <c r="AZ26" i="1"/>
  <c r="BC26" i="1" s="1"/>
  <c r="AZ24" i="1"/>
  <c r="BC24" i="1" s="1"/>
  <c r="AP105" i="1"/>
  <c r="AR33" i="1"/>
  <c r="AS33" i="1" s="1"/>
  <c r="AP35" i="1"/>
  <c r="AP34" i="1"/>
  <c r="AS34" i="1" s="1"/>
  <c r="AC27" i="1"/>
  <c r="AD27" i="1" s="1"/>
  <c r="AA30" i="1"/>
  <c r="AZ30" i="1" l="1"/>
  <c r="BB27" i="1"/>
  <c r="BC27" i="1" s="1"/>
  <c r="G31" i="1"/>
  <c r="J31" i="1" s="1"/>
  <c r="I30" i="1"/>
  <c r="J30" i="1" s="1"/>
  <c r="G33" i="1"/>
  <c r="AU31" i="1"/>
  <c r="AX31" i="1" s="1"/>
  <c r="AW30" i="1"/>
  <c r="AX30" i="1" s="1"/>
  <c r="AU33" i="1"/>
  <c r="AA31" i="1"/>
  <c r="AD31" i="1" s="1"/>
  <c r="AC30" i="1"/>
  <c r="AD30" i="1" s="1"/>
  <c r="AA33" i="1"/>
  <c r="D30" i="1"/>
  <c r="E30" i="1" s="1"/>
  <c r="B31" i="1"/>
  <c r="E31" i="1" s="1"/>
  <c r="B33" i="1"/>
  <c r="AA105" i="1" l="1"/>
  <c r="AA34" i="1"/>
  <c r="AD34" i="1" s="1"/>
  <c r="AA35" i="1"/>
  <c r="AC33" i="1"/>
  <c r="AD33" i="1" s="1"/>
  <c r="B105" i="1"/>
  <c r="D33" i="1"/>
  <c r="E33" i="1" s="1"/>
  <c r="B35" i="1"/>
  <c r="B34" i="1"/>
  <c r="E34" i="1" s="1"/>
  <c r="G105" i="1"/>
  <c r="G34" i="1"/>
  <c r="J34" i="1" s="1"/>
  <c r="G35" i="1"/>
  <c r="I33" i="1"/>
  <c r="J33" i="1" s="1"/>
  <c r="AZ31" i="1"/>
  <c r="BC31" i="1" s="1"/>
  <c r="BB30" i="1"/>
  <c r="BC30" i="1" s="1"/>
  <c r="AZ33" i="1"/>
  <c r="AU105" i="1"/>
  <c r="AU34" i="1"/>
  <c r="AX34" i="1" s="1"/>
  <c r="AU35" i="1"/>
  <c r="AW33" i="1"/>
  <c r="AX33" i="1" s="1"/>
  <c r="AZ34" i="1" l="1"/>
  <c r="BC34" i="1" s="1"/>
  <c r="BB33" i="1"/>
  <c r="BC33" i="1" s="1"/>
</calcChain>
</file>

<file path=xl/sharedStrings.xml><?xml version="1.0" encoding="utf-8"?>
<sst xmlns="http://schemas.openxmlformats.org/spreadsheetml/2006/main" count="166" uniqueCount="90">
  <si>
    <t>REGION VI</t>
  </si>
  <si>
    <t>(In Thousand)</t>
  </si>
  <si>
    <t>A K E L C O</t>
  </si>
  <si>
    <t xml:space="preserve">       A N T E C O</t>
  </si>
  <si>
    <t>C A P E L C O</t>
  </si>
  <si>
    <t>C E N E C O</t>
  </si>
  <si>
    <t xml:space="preserve"> G U I M E L C O</t>
  </si>
  <si>
    <t xml:space="preserve">       I L E C O    I</t>
  </si>
  <si>
    <t>I L E C O  I I</t>
  </si>
  <si>
    <t xml:space="preserve">       I L E C O    I I I</t>
  </si>
  <si>
    <t xml:space="preserve">       N O C E C O</t>
  </si>
  <si>
    <t>N O N E C O</t>
  </si>
  <si>
    <t xml:space="preserve">       T O T A L</t>
  </si>
  <si>
    <t>AKELCO</t>
  </si>
  <si>
    <t>ANTECO</t>
  </si>
  <si>
    <t>CAPELCO</t>
  </si>
  <si>
    <t>CENECO</t>
  </si>
  <si>
    <t>GUIMELCO</t>
  </si>
  <si>
    <t>ILECO I</t>
  </si>
  <si>
    <t>ILECO II</t>
  </si>
  <si>
    <t>ILECO III</t>
  </si>
  <si>
    <t>NOCECO</t>
  </si>
  <si>
    <t>NONECO</t>
  </si>
  <si>
    <t>Inc. / (Dec.)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</si>
  <si>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</si>
  <si>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</si>
  <si>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</si>
  <si>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</si>
  <si>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</si>
  <si>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</si>
  <si>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</si>
  <si>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</si>
  <si>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</si>
  <si>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</si>
  <si>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</si>
  <si>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</si>
  <si>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</si>
  <si>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</si>
  <si>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</si>
  <si>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</si>
  <si>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</si>
  <si>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</si>
  <si>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</si>
  <si>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</si>
  <si>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</si>
  <si>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</si>
  <si>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</si>
  <si>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</si>
  <si>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  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</si>
  <si>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</si>
  <si>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</si>
  <si>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</si>
  <si>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</si>
  <si>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</si>
  <si>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</si>
  <si>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</si>
  <si>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</si>
  <si>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</si>
  <si>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</si>
  <si>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</si>
  <si>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</si>
  <si>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</si>
  <si>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</si>
  <si>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</si>
  <si>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</si>
  <si>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</si>
  <si>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</si>
  <si>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</si>
  <si>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</si>
  <si>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</si>
  <si>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</si>
  <si>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</si>
  <si>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</si>
  <si>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 xml:space="preserve"> 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</si>
  <si>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</si>
  <si>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</si>
  <si>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</si>
  <si>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</si>
  <si>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</si>
  <si>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</si>
  <si>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AAA - Mega Large</t>
  </si>
  <si>
    <t>AA - Mega Large</t>
  </si>
  <si>
    <t>AAA - Extra Large</t>
  </si>
  <si>
    <t>B - Mega Large</t>
  </si>
  <si>
    <t>A- Mega Large</t>
  </si>
  <si>
    <t>Customer per connection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</si>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</sst>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_)"/>
  </numFmts>
  <fonts count="1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i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0" xfId="2" applyNumberFormat="1" applyFont="1" applyFill="1"/>
    <xf numFmtId="164" fontId="2" fillId="0" borderId="0" xfId="2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left"/>
    </xf>
    <xf numFmtId="43" fontId="2" fillId="0" borderId="0" xfId="2" applyFont="1" applyFill="1"/>
    <xf numFmtId="164" fontId="7" fillId="0" borderId="0" xfId="1" applyNumberFormat="1" applyFont="1" applyFill="1"/>
    <xf numFmtId="43" fontId="1" fillId="0" borderId="0" xfId="2" applyFont="1" applyFill="1" applyAlignment="1">
      <alignment horizontal="left"/>
    </xf>
    <xf numFmtId="43" fontId="2" fillId="0" borderId="0" xfId="2" applyFont="1" applyFill="1" applyAlignment="1">
      <alignment horizontal="left"/>
    </xf>
    <xf numFmtId="2" fontId="2" fillId="0" borderId="0" xfId="1" applyNumberFormat="1" applyFont="1" applyFill="1"/>
    <xf numFmtId="43" fontId="2" fillId="0" borderId="0" xfId="1" applyFont="1" applyFill="1"/>
    <xf numFmtId="43" fontId="5" fillId="0" borderId="0" xfId="2" applyFont="1" applyFill="1"/>
    <xf numFmtId="43" fontId="5" fillId="0" borderId="0" xfId="1" applyFont="1" applyFill="1"/>
    <xf numFmtId="43" fontId="8" fillId="0" borderId="0" xfId="1" applyFont="1" applyFill="1"/>
    <xf numFmtId="164" fontId="9" fillId="0" borderId="0" xfId="1" applyNumberFormat="1" applyFont="1"/>
    <xf numFmtId="43" fontId="2" fillId="0" borderId="0" xfId="1" applyFont="1" applyFill="1" applyAlignment="1">
      <alignment horizontal="left"/>
    </xf>
    <xf numFmtId="43" fontId="2" fillId="0" borderId="0" xfId="1" applyFont="1" applyFill="1" applyAlignment="1">
      <alignment horizontal="right"/>
    </xf>
    <xf numFmtId="43" fontId="9" fillId="0" borderId="0" xfId="2" applyFont="1" applyFill="1" applyAlignment="1">
      <alignment horizontal="left"/>
    </xf>
    <xf numFmtId="43" fontId="9" fillId="0" borderId="0" xfId="1" applyFont="1" applyFill="1" applyAlignment="1">
      <alignment horizontal="center"/>
    </xf>
    <xf numFmtId="43" fontId="9" fillId="0" borderId="0" xfId="1" applyFont="1" applyFill="1" applyAlignment="1">
      <alignment horizontal="left"/>
    </xf>
    <xf numFmtId="43" fontId="9" fillId="0" borderId="0" xfId="1" applyFont="1" applyFill="1"/>
    <xf numFmtId="43" fontId="9" fillId="0" borderId="0" xfId="1" applyFont="1" applyFill="1" applyAlignment="1">
      <alignment horizontal="right"/>
    </xf>
    <xf numFmtId="43" fontId="9" fillId="0" borderId="0" xfId="2" applyFont="1" applyFill="1"/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5" fontId="2" fillId="0" borderId="0" xfId="0" applyNumberFormat="1" applyFont="1"/>
    <xf numFmtId="39" fontId="2" fillId="0" borderId="0" xfId="0" applyNumberFormat="1" applyFont="1"/>
    <xf numFmtId="43" fontId="10" fillId="0" borderId="0" xfId="1" applyFont="1"/>
    <xf numFmtId="0" fontId="11" fillId="0" borderId="0" xfId="0" applyFont="1"/>
    <xf numFmtId="2" fontId="2" fillId="0" borderId="0" xfId="0" applyNumberFormat="1" applyFont="1"/>
    <xf numFmtId="43" fontId="12" fillId="0" borderId="0" xfId="0" applyNumberFormat="1" applyFont="1"/>
    <xf numFmtId="0" fontId="12" fillId="0" borderId="0" xfId="0" applyFont="1"/>
  </cellXfs>
  <cellStyles count="3">
    <cellStyle name="Comma" xfId="1" builtinId="3"/>
    <cellStyle name="Comma 1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ILECO%203_LI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NOCECO_LIN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NONECO_LIN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AKELCO_LI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ANTECO_LIN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CAPELCO_LIN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CENECO_LIN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GUIMELCO_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ILECO%201_LIN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6\ILECO%202_LI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ILECO 3"/>
    </sheetNames>
    <sheetDataSet>
      <sheetData sheetId="0">
        <row r="5">
          <cell r="U5">
            <v>1561289.5457000001</v>
          </cell>
        </row>
        <row r="6">
          <cell r="U6">
            <v>55364.09274</v>
          </cell>
        </row>
        <row r="7">
          <cell r="U7">
            <v>36522.603060000001</v>
          </cell>
        </row>
        <row r="10">
          <cell r="U10">
            <v>117910.48273000002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63571.964350000009</v>
          </cell>
        </row>
        <row r="16">
          <cell r="U16">
            <v>1201519.9915100001</v>
          </cell>
        </row>
        <row r="18">
          <cell r="U18">
            <v>186947.73437999998</v>
          </cell>
        </row>
        <row r="21">
          <cell r="U21">
            <v>39378.952680000002</v>
          </cell>
        </row>
        <row r="22">
          <cell r="U22">
            <v>6861.6182100000005</v>
          </cell>
        </row>
        <row r="25">
          <cell r="U25">
            <v>151.82745</v>
          </cell>
        </row>
        <row r="31">
          <cell r="U31">
            <v>152622.78</v>
          </cell>
        </row>
        <row r="32">
          <cell r="U32">
            <v>0</v>
          </cell>
        </row>
        <row r="33">
          <cell r="U33">
            <v>368.53</v>
          </cell>
        </row>
        <row r="35">
          <cell r="U35">
            <v>163313.92000000001</v>
          </cell>
        </row>
        <row r="38">
          <cell r="U38">
            <v>126057.46</v>
          </cell>
        </row>
        <row r="40">
          <cell r="U40">
            <v>139623.7026488889</v>
          </cell>
        </row>
        <row r="41">
          <cell r="U41">
            <v>1140.9963500000001</v>
          </cell>
        </row>
        <row r="42">
          <cell r="U42">
            <v>41132.929049999999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NOCECO"/>
    </sheetNames>
    <sheetDataSet>
      <sheetData sheetId="0">
        <row r="5">
          <cell r="U5">
            <v>3554319.4446199997</v>
          </cell>
        </row>
        <row r="6">
          <cell r="U6">
            <v>77366.34825000001</v>
          </cell>
        </row>
        <row r="7">
          <cell r="U7">
            <v>77462.823239999998</v>
          </cell>
        </row>
        <row r="10">
          <cell r="U10">
            <v>295462.88956000004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101446.40978000002</v>
          </cell>
        </row>
        <row r="16">
          <cell r="U16">
            <v>2725241.0714499997</v>
          </cell>
        </row>
        <row r="18">
          <cell r="U18">
            <v>302350.64883999998</v>
          </cell>
        </row>
        <row r="21">
          <cell r="U21">
            <v>80753.678839999993</v>
          </cell>
        </row>
        <row r="22">
          <cell r="U22">
            <v>2509.3568600000003</v>
          </cell>
        </row>
        <row r="25">
          <cell r="U25">
            <v>5577.6747300000006</v>
          </cell>
        </row>
        <row r="31">
          <cell r="U31">
            <v>636772.97</v>
          </cell>
        </row>
        <row r="32">
          <cell r="U32">
            <v>0</v>
          </cell>
        </row>
        <row r="33">
          <cell r="U33">
            <v>7820.43</v>
          </cell>
        </row>
        <row r="35">
          <cell r="U35">
            <v>309336.38</v>
          </cell>
        </row>
        <row r="38">
          <cell r="U38">
            <v>279845.55</v>
          </cell>
        </row>
        <row r="40">
          <cell r="U40">
            <v>327780.1515033333</v>
          </cell>
        </row>
        <row r="41">
          <cell r="U41">
            <v>955.80381000000011</v>
          </cell>
        </row>
        <row r="42">
          <cell r="U42">
            <v>75143.282040000006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NONECO"/>
    </sheetNames>
    <sheetDataSet>
      <sheetData sheetId="0">
        <row r="5">
          <cell r="U5">
            <v>2908963.49768</v>
          </cell>
        </row>
        <row r="6">
          <cell r="U6">
            <v>63868.102700000003</v>
          </cell>
        </row>
        <row r="7">
          <cell r="U7">
            <v>70798.753259999998</v>
          </cell>
        </row>
        <row r="10">
          <cell r="U10">
            <v>243495.53720999998</v>
          </cell>
        </row>
        <row r="11">
          <cell r="U11">
            <v>965.9671800000001</v>
          </cell>
        </row>
        <row r="12">
          <cell r="U12">
            <v>0</v>
          </cell>
        </row>
        <row r="14">
          <cell r="U14">
            <v>19270.04031</v>
          </cell>
        </row>
        <row r="16">
          <cell r="U16">
            <v>2273517.0723700002</v>
          </cell>
        </row>
        <row r="18">
          <cell r="U18">
            <v>232351.57418999998</v>
          </cell>
        </row>
        <row r="21">
          <cell r="U21">
            <v>51096.54135</v>
          </cell>
        </row>
        <row r="22">
          <cell r="U22">
            <v>13985.625239999998</v>
          </cell>
        </row>
        <row r="25">
          <cell r="U25">
            <v>2319.0255400000001</v>
          </cell>
        </row>
        <row r="31">
          <cell r="U31">
            <v>98760.320000000007</v>
          </cell>
        </row>
        <row r="32">
          <cell r="U32">
            <v>0</v>
          </cell>
        </row>
        <row r="33">
          <cell r="U33">
            <v>4644.05</v>
          </cell>
        </row>
        <row r="35">
          <cell r="U35">
            <v>538436.23</v>
          </cell>
        </row>
        <row r="38">
          <cell r="U38">
            <v>405973.34</v>
          </cell>
        </row>
        <row r="40">
          <cell r="U40">
            <v>245840.08523888886</v>
          </cell>
        </row>
        <row r="41">
          <cell r="U41">
            <v>4509.1936399999995</v>
          </cell>
        </row>
        <row r="42">
          <cell r="U42">
            <v>65708.837709999993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82">
          <cell r="X82">
            <v>433670.62961</v>
          </cell>
          <cell r="Y82">
            <v>66488.779940000008</v>
          </cell>
          <cell r="Z82">
            <v>329363.43490000011</v>
          </cell>
          <cell r="AA82">
            <v>178594.05676999985</v>
          </cell>
          <cell r="AB82">
            <v>85557.041539999991</v>
          </cell>
          <cell r="AC82">
            <v>89118.736709999997</v>
          </cell>
          <cell r="AD82">
            <v>119034.67270000001</v>
          </cell>
          <cell r="AE82">
            <v>210659.27455999996</v>
          </cell>
          <cell r="AF82">
            <v>9617.6563499999993</v>
          </cell>
          <cell r="AG82">
            <v>539902.9375</v>
          </cell>
        </row>
        <row r="83">
          <cell r="X83">
            <v>434308.97044528759</v>
          </cell>
          <cell r="Y83">
            <v>68689.106939999998</v>
          </cell>
          <cell r="Z83">
            <v>333112.82652</v>
          </cell>
          <cell r="AA83">
            <v>178594.05676999985</v>
          </cell>
          <cell r="AB83">
            <v>90071.048719999977</v>
          </cell>
          <cell r="AC83">
            <v>91174.913910000003</v>
          </cell>
          <cell r="AD83">
            <v>122376.236</v>
          </cell>
          <cell r="AE83">
            <v>218512.29317999998</v>
          </cell>
          <cell r="AF83">
            <v>9617.6563499999993</v>
          </cell>
          <cell r="AG83">
            <v>539902.9375</v>
          </cell>
        </row>
        <row r="84">
          <cell r="X84">
            <v>-2.000090348568051</v>
          </cell>
          <cell r="Y84">
            <v>0</v>
          </cell>
          <cell r="Z84">
            <v>-1.120543285691028</v>
          </cell>
          <cell r="AA84">
            <v>0</v>
          </cell>
          <cell r="AB84">
            <v>-2.0073298908466017</v>
          </cell>
          <cell r="AC84">
            <v>0</v>
          </cell>
          <cell r="AD84">
            <v>-13.727055116686978</v>
          </cell>
          <cell r="AE84">
            <v>-1.9999965923989655</v>
          </cell>
          <cell r="AF84">
            <v>0</v>
          </cell>
          <cell r="AG84">
            <v>0</v>
          </cell>
        </row>
        <row r="85">
          <cell r="X85">
            <v>-638.34083528758492</v>
          </cell>
          <cell r="Y85">
            <v>-2200.3269999999902</v>
          </cell>
          <cell r="Z85">
            <v>-3749.391619999893</v>
          </cell>
          <cell r="AA85">
            <v>0</v>
          </cell>
          <cell r="AB85">
            <v>-4514.007179999986</v>
          </cell>
          <cell r="AC85">
            <v>-2056.1772000000055</v>
          </cell>
          <cell r="AD85">
            <v>-3341.5632999999943</v>
          </cell>
          <cell r="AE85">
            <v>-7853.0186200000171</v>
          </cell>
          <cell r="AF85">
            <v>0</v>
          </cell>
          <cell r="AG85">
            <v>0</v>
          </cell>
        </row>
        <row r="86">
          <cell r="X86">
            <v>882.48428471232808</v>
          </cell>
          <cell r="Y86">
            <v>3061.3470000000002</v>
          </cell>
          <cell r="Z86">
            <v>59901.330379999883</v>
          </cell>
          <cell r="AA86">
            <v>-5.5879354476928712E-12</v>
          </cell>
          <cell r="AB86">
            <v>64515.393630000006</v>
          </cell>
          <cell r="AC86">
            <v>10839.509060000002</v>
          </cell>
          <cell r="AD86">
            <v>25669.845699999998</v>
          </cell>
          <cell r="AE86">
            <v>45960.034269999996</v>
          </cell>
          <cell r="AF86">
            <v>0</v>
          </cell>
          <cell r="AG86">
            <v>153675.54008999999</v>
          </cell>
        </row>
        <row r="92">
          <cell r="I92">
            <v>-1.1315733124141707</v>
          </cell>
        </row>
      </sheetData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60">
          <cell r="A60" t="str">
            <v>AKELCO</v>
          </cell>
          <cell r="N60">
            <v>99.187912732586554</v>
          </cell>
          <cell r="P60">
            <v>29645.572109999997</v>
          </cell>
          <cell r="S60">
            <v>443962.91070000001</v>
          </cell>
        </row>
        <row r="61">
          <cell r="A61" t="str">
            <v>ANTECO</v>
          </cell>
          <cell r="N61">
            <v>96.311433641270355</v>
          </cell>
          <cell r="P61">
            <v>107347.42178999998</v>
          </cell>
          <cell r="S61">
            <v>454529.89811000001</v>
          </cell>
        </row>
        <row r="62">
          <cell r="A62" t="str">
            <v>CAPELCO</v>
          </cell>
          <cell r="N62">
            <v>98.78629404790712</v>
          </cell>
          <cell r="P62">
            <v>79923.619299999991</v>
          </cell>
          <cell r="S62">
            <v>367618.16742000001</v>
          </cell>
        </row>
        <row r="63">
          <cell r="A63" t="str">
            <v>CENECO</v>
          </cell>
          <cell r="N63">
            <v>93.07181616940467</v>
          </cell>
          <cell r="P63">
            <v>35621.51658000004</v>
          </cell>
          <cell r="S63">
            <v>591265.85976000002</v>
          </cell>
        </row>
        <row r="64">
          <cell r="A64" t="str">
            <v>GUIMELCO</v>
          </cell>
          <cell r="N64">
            <v>96.875399442705685</v>
          </cell>
          <cell r="P64">
            <v>63923.428730000007</v>
          </cell>
          <cell r="S64">
            <v>10103.917009999999</v>
          </cell>
        </row>
        <row r="65">
          <cell r="A65" t="str">
            <v>ILECO I</v>
          </cell>
          <cell r="N65">
            <v>97.436047965505168</v>
          </cell>
          <cell r="P65">
            <v>174232.80922999998</v>
          </cell>
          <cell r="S65">
            <v>1374787.15493</v>
          </cell>
        </row>
        <row r="66">
          <cell r="A66" t="str">
            <v>ILECO II</v>
          </cell>
          <cell r="N66">
            <v>98.120482723032922</v>
          </cell>
          <cell r="P66">
            <v>47345.180249999998</v>
          </cell>
          <cell r="S66">
            <v>366122.62442000001</v>
          </cell>
        </row>
        <row r="67">
          <cell r="A67" t="str">
            <v>ILECO III</v>
          </cell>
          <cell r="N67">
            <v>100</v>
          </cell>
          <cell r="P67">
            <v>35568.308529999988</v>
          </cell>
          <cell r="S67">
            <v>152622.78016999998</v>
          </cell>
        </row>
        <row r="68">
          <cell r="A68" t="str">
            <v>NOCECO</v>
          </cell>
          <cell r="N68">
            <v>98.864731205040059</v>
          </cell>
          <cell r="P68">
            <v>166407.70926</v>
          </cell>
          <cell r="S68">
            <v>636772.96829999995</v>
          </cell>
        </row>
        <row r="69">
          <cell r="A69" t="str">
            <v>NONECO</v>
          </cell>
          <cell r="N69">
            <v>93.159169967852492</v>
          </cell>
          <cell r="P69">
            <v>39703.441399999974</v>
          </cell>
          <cell r="S69">
            <v>98760.323000000004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AKELCO"/>
    </sheetNames>
    <sheetDataSet>
      <sheetData sheetId="0">
        <row r="5">
          <cell r="U5">
            <v>4069998.2118699998</v>
          </cell>
        </row>
        <row r="6">
          <cell r="U6">
            <v>93409.175090000004</v>
          </cell>
        </row>
        <row r="7">
          <cell r="U7">
            <v>102125.12731</v>
          </cell>
        </row>
        <row r="10">
          <cell r="U10">
            <v>298723.78894</v>
          </cell>
        </row>
        <row r="11">
          <cell r="U11">
            <v>309.12651000000005</v>
          </cell>
        </row>
        <row r="12">
          <cell r="U12">
            <v>0</v>
          </cell>
        </row>
        <row r="14">
          <cell r="U14">
            <v>95586.062789999996</v>
          </cell>
        </row>
        <row r="16">
          <cell r="U16">
            <v>3261181.0697099995</v>
          </cell>
        </row>
        <row r="18">
          <cell r="U18">
            <v>377983.69540000003</v>
          </cell>
        </row>
        <row r="21">
          <cell r="U21">
            <v>92567.596590000001</v>
          </cell>
        </row>
        <row r="22">
          <cell r="U22">
            <v>3048.2994900000003</v>
          </cell>
        </row>
        <row r="25">
          <cell r="U25">
            <v>0</v>
          </cell>
        </row>
        <row r="31">
          <cell r="U31">
            <v>443962.91</v>
          </cell>
        </row>
        <row r="32">
          <cell r="U32">
            <v>7385.4</v>
          </cell>
        </row>
        <row r="33">
          <cell r="U33">
            <v>139078.16</v>
          </cell>
        </row>
        <row r="35">
          <cell r="U35">
            <v>471855.03</v>
          </cell>
        </row>
        <row r="38">
          <cell r="U38">
            <v>364476.46</v>
          </cell>
        </row>
        <row r="40">
          <cell r="U40">
            <v>380484.46074555558</v>
          </cell>
        </row>
        <row r="41">
          <cell r="U41">
            <v>762.21469999999999</v>
          </cell>
        </row>
        <row r="42">
          <cell r="U42">
            <v>99167.767420000004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  <cell r="G14">
            <v>1474698.3525799999</v>
          </cell>
          <cell r="L14">
            <v>2652665.8222099999</v>
          </cell>
          <cell r="Q14">
            <v>7965890.02532</v>
          </cell>
          <cell r="V14">
            <v>580299.42552000005</v>
          </cell>
          <cell r="AA14">
            <v>3302561.0592700001</v>
          </cell>
          <cell r="AF14">
            <v>2226513.6487600002</v>
          </cell>
          <cell r="AK14">
            <v>1274887.811</v>
          </cell>
          <cell r="AP14">
            <v>3041535.6863799999</v>
          </cell>
          <cell r="AU14">
            <v>2553481.3595699999</v>
          </cell>
        </row>
        <row r="15">
          <cell r="B15">
            <v>82835.595480000004</v>
          </cell>
          <cell r="G15">
            <v>48780.131450000001</v>
          </cell>
          <cell r="L15">
            <v>63057.725350000008</v>
          </cell>
          <cell r="Q15">
            <v>103771.22383</v>
          </cell>
          <cell r="V15">
            <v>60928.807339999999</v>
          </cell>
          <cell r="AA15">
            <v>86242.70465</v>
          </cell>
          <cell r="AF15">
            <v>57562.04694</v>
          </cell>
          <cell r="AK15">
            <v>48988.301189999998</v>
          </cell>
          <cell r="AP15">
            <v>65290.77246</v>
          </cell>
          <cell r="AU15">
            <v>57270.956999999995</v>
          </cell>
        </row>
        <row r="16">
          <cell r="B16">
            <v>70841.170500000007</v>
          </cell>
          <cell r="G16">
            <v>30167.815840000003</v>
          </cell>
          <cell r="L16">
            <v>53950.834690000003</v>
          </cell>
          <cell r="Q16">
            <v>169533.34252999999</v>
          </cell>
          <cell r="V16">
            <v>51006.063710000002</v>
          </cell>
          <cell r="AA16">
            <v>73573.367859999998</v>
          </cell>
          <cell r="AF16">
            <v>44981.509479999993</v>
          </cell>
          <cell r="AK16">
            <v>24493.909689999997</v>
          </cell>
          <cell r="AP16">
            <v>52620.507309999994</v>
          </cell>
          <cell r="AU16">
            <v>49020.282449999999</v>
          </cell>
        </row>
        <row r="17">
          <cell r="B17">
            <v>253216.53179000004</v>
          </cell>
          <cell r="G17">
            <v>135234.49277000001</v>
          </cell>
          <cell r="L17">
            <v>187054.83598999999</v>
          </cell>
          <cell r="Q17">
            <v>638041.31727</v>
          </cell>
          <cell r="V17">
            <v>9393.0625799999998</v>
          </cell>
          <cell r="AA17">
            <v>215055.93188999998</v>
          </cell>
          <cell r="AF17">
            <v>185144.59781000001</v>
          </cell>
          <cell r="AK17">
            <v>92458.329060000004</v>
          </cell>
          <cell r="AP17">
            <v>260071.06858999998</v>
          </cell>
          <cell r="AU17">
            <v>234675.30854999999</v>
          </cell>
        </row>
        <row r="18">
          <cell r="B18">
            <v>1512.0262299999999</v>
          </cell>
          <cell r="G18">
            <v>0</v>
          </cell>
          <cell r="L18">
            <v>0</v>
          </cell>
          <cell r="Q18">
            <v>11653.289519999998</v>
          </cell>
          <cell r="V18">
            <v>0</v>
          </cell>
          <cell r="AA18">
            <v>0</v>
          </cell>
          <cell r="AF18">
            <v>0</v>
          </cell>
          <cell r="AK18">
            <v>0</v>
          </cell>
          <cell r="AP18">
            <v>0</v>
          </cell>
          <cell r="AU18">
            <v>6423.8137099999994</v>
          </cell>
        </row>
        <row r="19">
          <cell r="B19">
            <v>6133.0112899999986</v>
          </cell>
          <cell r="G19">
            <v>0</v>
          </cell>
          <cell r="L19">
            <v>-34777.117279999999</v>
          </cell>
          <cell r="Q19">
            <v>44745.127470000007</v>
          </cell>
          <cell r="V19">
            <v>8447.8389800000004</v>
          </cell>
          <cell r="AA19">
            <v>22.55837</v>
          </cell>
          <cell r="AF19">
            <v>0</v>
          </cell>
          <cell r="AK19">
            <v>60.634230000000002</v>
          </cell>
          <cell r="AP19">
            <v>0</v>
          </cell>
          <cell r="AU19">
            <v>0</v>
          </cell>
        </row>
        <row r="20">
          <cell r="B20">
            <v>3038181.7553600003</v>
          </cell>
          <cell r="G20">
            <v>1260515.9125199998</v>
          </cell>
          <cell r="L20">
            <v>2383379.5434599998</v>
          </cell>
          <cell r="Q20">
            <v>6998145.7247000011</v>
          </cell>
          <cell r="V20">
            <v>450523.65291</v>
          </cell>
          <cell r="AA20">
            <v>2927666.4964999994</v>
          </cell>
          <cell r="AF20">
            <v>1938825.4945300005</v>
          </cell>
          <cell r="AK20">
            <v>1108886.6368300002</v>
          </cell>
          <cell r="AP20">
            <v>2663553.3380200001</v>
          </cell>
          <cell r="AU20">
            <v>2206090.99786</v>
          </cell>
        </row>
        <row r="21">
          <cell r="B21">
            <v>90908.779079999993</v>
          </cell>
          <cell r="G21">
            <v>40213.035170000003</v>
          </cell>
          <cell r="L21">
            <v>93772.685769999996</v>
          </cell>
          <cell r="Q21">
            <v>87083.191930000001</v>
          </cell>
          <cell r="V21">
            <v>8327.4703000000009</v>
          </cell>
          <cell r="AA21">
            <v>73002.30823000001</v>
          </cell>
          <cell r="AF21">
            <v>41812.651940000003</v>
          </cell>
          <cell r="AK21">
            <v>59394.904600000002</v>
          </cell>
          <cell r="AP21">
            <v>113797.33227</v>
          </cell>
          <cell r="AU21">
            <v>19991.02981</v>
          </cell>
        </row>
        <row r="22">
          <cell r="B22">
            <v>3129090.5344400001</v>
          </cell>
          <cell r="G22">
            <v>1300728.9476899998</v>
          </cell>
          <cell r="L22">
            <v>2477152.2292299997</v>
          </cell>
          <cell r="Q22">
            <v>7085228.9166300008</v>
          </cell>
          <cell r="V22">
            <v>458851.12320999999</v>
          </cell>
          <cell r="AA22">
            <v>3000668.8047299995</v>
          </cell>
          <cell r="AF22">
            <v>1980638.1464700005</v>
          </cell>
          <cell r="AK22">
            <v>1168281.5414300002</v>
          </cell>
          <cell r="AP22">
            <v>2777350.6702900003</v>
          </cell>
          <cell r="AU22">
            <v>2226082.0276700002</v>
          </cell>
        </row>
        <row r="23">
          <cell r="B23">
            <v>2670235.6291999999</v>
          </cell>
          <cell r="G23">
            <v>1018452.50211</v>
          </cell>
          <cell r="L23">
            <v>2083024.3219900001</v>
          </cell>
          <cell r="Q23">
            <v>6349231.5030900007</v>
          </cell>
          <cell r="V23">
            <v>350170.90928000002</v>
          </cell>
          <cell r="AA23">
            <v>2495572.83415</v>
          </cell>
          <cell r="AF23">
            <v>1658843.8046799998</v>
          </cell>
          <cell r="AK23">
            <v>942432.02642999985</v>
          </cell>
          <cell r="AP23">
            <v>2279450.8361600004</v>
          </cell>
          <cell r="AU23">
            <v>1875888.1535100001</v>
          </cell>
        </row>
        <row r="24">
          <cell r="B24">
            <v>85</v>
          </cell>
          <cell r="G24">
            <v>78</v>
          </cell>
          <cell r="L24">
            <v>84</v>
          </cell>
          <cell r="Q24">
            <v>90</v>
          </cell>
          <cell r="V24">
            <v>76</v>
          </cell>
          <cell r="AA24">
            <v>83</v>
          </cell>
          <cell r="AF24">
            <v>84</v>
          </cell>
          <cell r="AK24">
            <v>81</v>
          </cell>
          <cell r="AP24">
            <v>82</v>
          </cell>
          <cell r="AU24">
            <v>84</v>
          </cell>
        </row>
        <row r="25">
          <cell r="B25">
            <v>297223.38276000001</v>
          </cell>
          <cell r="G25">
            <v>148280.41120999999</v>
          </cell>
          <cell r="L25">
            <v>324704.78668999998</v>
          </cell>
          <cell r="Q25">
            <v>391016.02730000002</v>
          </cell>
          <cell r="V25">
            <v>71890.540559999994</v>
          </cell>
          <cell r="AA25">
            <v>314386.56785999995</v>
          </cell>
          <cell r="AF25">
            <v>208095.86541999999</v>
          </cell>
          <cell r="AK25">
            <v>162592.36231999999</v>
          </cell>
          <cell r="AP25">
            <v>326148.29267999995</v>
          </cell>
          <cell r="AU25">
            <v>266268.22785000002</v>
          </cell>
        </row>
        <row r="26">
          <cell r="B26">
            <v>9</v>
          </cell>
          <cell r="G26">
            <v>11</v>
          </cell>
          <cell r="L26">
            <v>13</v>
          </cell>
          <cell r="Q26">
            <v>6</v>
          </cell>
          <cell r="V26">
            <v>16</v>
          </cell>
          <cell r="AA26">
            <v>10</v>
          </cell>
          <cell r="AF26">
            <v>11</v>
          </cell>
          <cell r="AK26">
            <v>14</v>
          </cell>
          <cell r="AP26">
            <v>12</v>
          </cell>
          <cell r="AU26">
            <v>12</v>
          </cell>
        </row>
        <row r="27">
          <cell r="B27">
            <v>161631.52248000022</v>
          </cell>
          <cell r="G27">
            <v>133996.03436999983</v>
          </cell>
          <cell r="L27">
            <v>69423.120549999643</v>
          </cell>
          <cell r="Q27">
            <v>344981.38624000008</v>
          </cell>
          <cell r="V27">
            <v>36789.673369999975</v>
          </cell>
          <cell r="AA27">
            <v>190709.40271999955</v>
          </cell>
          <cell r="AF27">
            <v>113698.47637000069</v>
          </cell>
          <cell r="AK27">
            <v>63257.152680000378</v>
          </cell>
          <cell r="AP27">
            <v>171751.5414499999</v>
          </cell>
          <cell r="AU27">
            <v>83925.646310000098</v>
          </cell>
        </row>
        <row r="28">
          <cell r="B28">
            <v>94395.767160000003</v>
          </cell>
          <cell r="G28">
            <v>50704.765350000001</v>
          </cell>
          <cell r="L28">
            <v>61588.25131</v>
          </cell>
          <cell r="Q28">
            <v>122111.61447</v>
          </cell>
          <cell r="V28">
            <v>17332.191780000001</v>
          </cell>
          <cell r="AA28">
            <v>64082.245110000003</v>
          </cell>
          <cell r="AF28">
            <v>36385.01756</v>
          </cell>
          <cell r="AK28">
            <v>36965.815109999996</v>
          </cell>
          <cell r="AP28">
            <v>89138.355320000002</v>
          </cell>
          <cell r="AU28">
            <v>68712.437589999987</v>
          </cell>
        </row>
        <row r="29">
          <cell r="B29">
            <v>3850.6032599999999</v>
          </cell>
          <cell r="G29">
            <v>5640.8886700000003</v>
          </cell>
          <cell r="L29">
            <v>12222.145370000002</v>
          </cell>
          <cell r="Q29">
            <v>14351.27133</v>
          </cell>
          <cell r="V29">
            <v>4118.2975399999996</v>
          </cell>
          <cell r="AA29">
            <v>3097.3885899999996</v>
          </cell>
          <cell r="AF29">
            <v>1776.20156</v>
          </cell>
          <cell r="AK29">
            <v>8053.2217000000001</v>
          </cell>
          <cell r="AP29">
            <v>2488.0890099999997</v>
          </cell>
          <cell r="AU29">
            <v>14179.587060000002</v>
          </cell>
        </row>
        <row r="30">
          <cell r="B30">
            <v>63385.152060000211</v>
          </cell>
          <cell r="G30">
            <v>77650.380349999832</v>
          </cell>
          <cell r="L30">
            <v>-4387.2761300003585</v>
          </cell>
          <cell r="Q30">
            <v>208518.50044000009</v>
          </cell>
          <cell r="V30">
            <v>15339.184049999974</v>
          </cell>
          <cell r="AA30">
            <v>123529.76901999954</v>
          </cell>
          <cell r="AF30">
            <v>75537.257250000679</v>
          </cell>
          <cell r="AK30">
            <v>18238.11587000038</v>
          </cell>
          <cell r="AP30">
            <v>80125.097119999904</v>
          </cell>
          <cell r="AU30">
            <v>1033.6216600001098</v>
          </cell>
        </row>
        <row r="31">
          <cell r="B31">
            <v>2</v>
          </cell>
          <cell r="G31">
            <v>6</v>
          </cell>
          <cell r="L31">
            <v>0</v>
          </cell>
          <cell r="Q31">
            <v>3</v>
          </cell>
          <cell r="V31">
            <v>3</v>
          </cell>
          <cell r="AA31">
            <v>4</v>
          </cell>
          <cell r="AF31">
            <v>4</v>
          </cell>
          <cell r="AK31">
            <v>2</v>
          </cell>
          <cell r="AP31">
            <v>3</v>
          </cell>
          <cell r="AU31">
            <v>0</v>
          </cell>
        </row>
        <row r="32">
          <cell r="B32">
            <v>0</v>
          </cell>
          <cell r="G32">
            <v>0</v>
          </cell>
          <cell r="L32">
            <v>0</v>
          </cell>
          <cell r="Q32">
            <v>0</v>
          </cell>
          <cell r="V32">
            <v>0</v>
          </cell>
          <cell r="AA32">
            <v>4375.3700099999996</v>
          </cell>
          <cell r="AF32">
            <v>11916.55</v>
          </cell>
          <cell r="AK32">
            <v>316.23501999999996</v>
          </cell>
          <cell r="AP32">
            <v>6685.5100799999991</v>
          </cell>
          <cell r="AU32">
            <v>2136.4067799999998</v>
          </cell>
        </row>
        <row r="33">
          <cell r="B33">
            <v>63385.152060000211</v>
          </cell>
          <cell r="G33">
            <v>77650.380349999832</v>
          </cell>
          <cell r="L33">
            <v>-4387.2761300003585</v>
          </cell>
          <cell r="Q33">
            <v>208518.50044000009</v>
          </cell>
          <cell r="V33">
            <v>15339.184049999974</v>
          </cell>
          <cell r="AA33">
            <v>119154.39900999954</v>
          </cell>
          <cell r="AF33">
            <v>63620.707250000676</v>
          </cell>
          <cell r="AK33">
            <v>17921.88085000038</v>
          </cell>
          <cell r="AP33">
            <v>73439.587039999911</v>
          </cell>
          <cell r="AU33">
            <v>-1102.78511999989</v>
          </cell>
        </row>
        <row r="34">
          <cell r="B34">
            <v>2</v>
          </cell>
          <cell r="G34">
            <v>6</v>
          </cell>
          <cell r="L34">
            <v>0</v>
          </cell>
          <cell r="Q34">
            <v>3</v>
          </cell>
          <cell r="V34">
            <v>3</v>
          </cell>
          <cell r="AA34">
            <v>4</v>
          </cell>
          <cell r="AF34">
            <v>3</v>
          </cell>
          <cell r="AK34">
            <v>2</v>
          </cell>
          <cell r="AP34">
            <v>3</v>
          </cell>
          <cell r="AU34">
            <v>0</v>
          </cell>
        </row>
        <row r="38">
          <cell r="B38">
            <v>369789.71</v>
          </cell>
          <cell r="G38">
            <v>357660.3</v>
          </cell>
          <cell r="L38">
            <v>326735.93</v>
          </cell>
          <cell r="Q38">
            <v>775347.33</v>
          </cell>
          <cell r="V38">
            <v>2808.12</v>
          </cell>
          <cell r="AA38">
            <v>1386663.08</v>
          </cell>
          <cell r="AF38">
            <v>469017.87</v>
          </cell>
          <cell r="AK38">
            <v>180117.38</v>
          </cell>
          <cell r="AP38">
            <v>492279.78</v>
          </cell>
          <cell r="AU38">
            <v>159583.62</v>
          </cell>
        </row>
        <row r="39">
          <cell r="B39">
            <v>37076.449999999997</v>
          </cell>
          <cell r="G39">
            <v>0</v>
          </cell>
          <cell r="L39">
            <v>0</v>
          </cell>
          <cell r="Q39">
            <v>20780.55</v>
          </cell>
          <cell r="V39">
            <v>0</v>
          </cell>
          <cell r="AA39">
            <v>0</v>
          </cell>
          <cell r="AF39">
            <v>0</v>
          </cell>
          <cell r="AK39">
            <v>0</v>
          </cell>
          <cell r="AP39">
            <v>0</v>
          </cell>
          <cell r="AU39">
            <v>0</v>
          </cell>
        </row>
        <row r="40">
          <cell r="B40">
            <v>22742.71</v>
          </cell>
          <cell r="G40">
            <v>0</v>
          </cell>
          <cell r="L40">
            <v>5571.77</v>
          </cell>
          <cell r="Q40">
            <v>53037.919999999998</v>
          </cell>
          <cell r="V40">
            <v>89302.99</v>
          </cell>
          <cell r="AA40">
            <v>42805.56</v>
          </cell>
          <cell r="AF40">
            <v>59118.22</v>
          </cell>
          <cell r="AK40">
            <v>843.86</v>
          </cell>
          <cell r="AP40">
            <v>3909.54</v>
          </cell>
          <cell r="AU40">
            <v>5093.8100000000004</v>
          </cell>
        </row>
        <row r="42">
          <cell r="B42">
            <v>419105.34</v>
          </cell>
          <cell r="G42">
            <v>247401.63</v>
          </cell>
          <cell r="L42">
            <v>368268.42</v>
          </cell>
          <cell r="Q42">
            <v>1472874.93</v>
          </cell>
          <cell r="V42">
            <v>61420.480000000003</v>
          </cell>
          <cell r="AA42">
            <v>576745.79</v>
          </cell>
          <cell r="AF42">
            <v>342441.64</v>
          </cell>
          <cell r="AK42">
            <v>134579.54</v>
          </cell>
          <cell r="AP42">
            <v>213366.15</v>
          </cell>
          <cell r="AU42">
            <v>322809.58</v>
          </cell>
        </row>
        <row r="43">
          <cell r="B43">
            <v>1.0924569501635748</v>
          </cell>
          <cell r="G43">
            <v>1.5098780480119982</v>
          </cell>
          <cell r="L43">
            <v>1.2494660097209984</v>
          </cell>
          <cell r="Q43">
            <v>1.664079509993925</v>
          </cell>
          <cell r="V43">
            <v>0.95258464111808483</v>
          </cell>
          <cell r="AA43">
            <v>1.5717232828837866</v>
          </cell>
          <cell r="AF43">
            <v>1.3842155253422439</v>
          </cell>
          <cell r="AK43">
            <v>0.95005682033303251</v>
          </cell>
          <cell r="AP43">
            <v>0.63135716559206745</v>
          </cell>
          <cell r="AU43">
            <v>1.1377745951077722</v>
          </cell>
        </row>
        <row r="45">
          <cell r="B45">
            <v>319953.71000000002</v>
          </cell>
          <cell r="G45">
            <v>110725.36</v>
          </cell>
          <cell r="L45">
            <v>229317.74</v>
          </cell>
          <cell r="Q45">
            <v>716704.3</v>
          </cell>
          <cell r="V45">
            <v>38887.370000000003</v>
          </cell>
          <cell r="AA45">
            <v>271639.8</v>
          </cell>
          <cell r="AF45">
            <v>206199.6</v>
          </cell>
          <cell r="AK45">
            <v>107873.8</v>
          </cell>
          <cell r="AP45">
            <v>237937.73</v>
          </cell>
          <cell r="AU45">
            <v>217970.76</v>
          </cell>
        </row>
        <row r="46">
          <cell r="B46">
            <v>1.078400482156221</v>
          </cell>
          <cell r="G46">
            <v>0.97847296553881713</v>
          </cell>
          <cell r="L46">
            <v>0.99079959759102032</v>
          </cell>
          <cell r="Q46">
            <v>1.0159243204253607</v>
          </cell>
          <cell r="V46">
            <v>0.9994728880237953</v>
          </cell>
          <cell r="AA46">
            <v>0.9796380881156258</v>
          </cell>
          <cell r="AF46">
            <v>1.118728836774354</v>
          </cell>
          <cell r="AK46">
            <v>1.0301689382073562</v>
          </cell>
          <cell r="AP46">
            <v>0.93945415976047264</v>
          </cell>
          <cell r="AU46">
            <v>1.0457642884141933</v>
          </cell>
        </row>
        <row r="47">
          <cell r="B47">
            <v>314022.70892999996</v>
          </cell>
          <cell r="G47">
            <v>114655.21011111111</v>
          </cell>
          <cell r="L47">
            <v>250405.77412222221</v>
          </cell>
          <cell r="Q47">
            <v>781134.68094444461</v>
          </cell>
          <cell r="V47">
            <v>39289.377180000003</v>
          </cell>
          <cell r="AA47">
            <v>305811.41447333328</v>
          </cell>
          <cell r="AF47">
            <v>200387.65613666669</v>
          </cell>
          <cell r="AK47">
            <v>105844.41347111113</v>
          </cell>
          <cell r="AP47">
            <v>284207.94286999997</v>
          </cell>
          <cell r="AU47">
            <v>239403.1980877778</v>
          </cell>
        </row>
        <row r="48">
          <cell r="B48">
            <v>1905.27926</v>
          </cell>
          <cell r="G48">
            <v>593.38523999999995</v>
          </cell>
          <cell r="L48">
            <v>0</v>
          </cell>
          <cell r="Q48">
            <v>955.93223</v>
          </cell>
          <cell r="V48">
            <v>29.925099999999997</v>
          </cell>
          <cell r="AA48">
            <v>0</v>
          </cell>
          <cell r="AF48">
            <v>327.69175000000001</v>
          </cell>
          <cell r="AK48">
            <v>471.22922</v>
          </cell>
          <cell r="AP48">
            <v>1090.97279</v>
          </cell>
          <cell r="AU48">
            <v>4633.5811699999995</v>
          </cell>
        </row>
        <row r="49">
          <cell r="B49">
            <v>66946.618889999998</v>
          </cell>
          <cell r="G49">
            <v>29063.015180000002</v>
          </cell>
          <cell r="L49">
            <v>52649.519029999996</v>
          </cell>
          <cell r="Q49">
            <v>165124.24291</v>
          </cell>
          <cell r="V49">
            <v>9759.026460000001</v>
          </cell>
          <cell r="AA49">
            <v>70392.42009</v>
          </cell>
          <cell r="AF49">
            <v>45117.083129999999</v>
          </cell>
          <cell r="AK49">
            <v>27257.493990000003</v>
          </cell>
          <cell r="AP49">
            <v>50297.290810000006</v>
          </cell>
          <cell r="AU49">
            <v>45585.498309999995</v>
          </cell>
        </row>
        <row r="53">
          <cell r="B53">
            <v>432394.00560999999</v>
          </cell>
          <cell r="G53">
            <v>62088.139940000001</v>
          </cell>
          <cell r="L53">
            <v>321654.36689999996</v>
          </cell>
          <cell r="Q53">
            <v>170129.37587000002</v>
          </cell>
          <cell r="V53">
            <v>76561.99354000001</v>
          </cell>
          <cell r="AA53">
            <v>85006.384709999998</v>
          </cell>
          <cell r="AF53">
            <v>117024.8167</v>
          </cell>
          <cell r="AK53">
            <v>194591.21556000001</v>
          </cell>
          <cell r="AP53">
            <v>9617.6563499999993</v>
          </cell>
          <cell r="AU53">
            <v>502666.73749999999</v>
          </cell>
        </row>
        <row r="54">
          <cell r="B54">
            <v>432713.19044999999</v>
          </cell>
          <cell r="G54">
            <v>64288.459940000001</v>
          </cell>
          <cell r="L54">
            <v>325403.75851999997</v>
          </cell>
          <cell r="Q54">
            <v>175567.59587000002</v>
          </cell>
          <cell r="V54">
            <v>78827.238719999994</v>
          </cell>
          <cell r="AA54">
            <v>87062.561909999989</v>
          </cell>
          <cell r="AF54">
            <v>120159.152</v>
          </cell>
          <cell r="AK54">
            <v>202806.23318000001</v>
          </cell>
          <cell r="AP54">
            <v>9617.6563499999993</v>
          </cell>
          <cell r="AU54">
            <v>502666.73749999999</v>
          </cell>
        </row>
        <row r="55">
          <cell r="B55">
            <v>-1.0000903633332969</v>
          </cell>
          <cell r="G55">
            <v>0</v>
          </cell>
          <cell r="L55">
            <v>-2.5780708912633976</v>
          </cell>
          <cell r="Q55">
            <v>-2.0000088264564209</v>
          </cell>
          <cell r="V55">
            <v>-1.0073298908466006</v>
          </cell>
          <cell r="AA55">
            <v>0</v>
          </cell>
          <cell r="AF55">
            <v>-12.87576788303779</v>
          </cell>
          <cell r="AK55">
            <v>-1.915583822760258</v>
          </cell>
          <cell r="AP55">
            <v>0</v>
          </cell>
          <cell r="AU55">
            <v>0</v>
          </cell>
          <cell r="AZ55">
            <v>-1.205511494587419</v>
          </cell>
        </row>
        <row r="56">
          <cell r="B56">
            <v>-319.18484000000171</v>
          </cell>
          <cell r="G56">
            <v>-2200.3199999999997</v>
          </cell>
          <cell r="L56">
            <v>-3749.3916200000094</v>
          </cell>
          <cell r="Q56">
            <v>-5438.2200000000012</v>
          </cell>
          <cell r="V56">
            <v>-2265.2451799999835</v>
          </cell>
          <cell r="AA56">
            <v>-2056.177199999991</v>
          </cell>
          <cell r="AF56">
            <v>-3134.3353000000061</v>
          </cell>
          <cell r="AK56">
            <v>-8215.0176199999987</v>
          </cell>
          <cell r="AP56">
            <v>0</v>
          </cell>
          <cell r="AU56">
            <v>0</v>
          </cell>
        </row>
        <row r="57">
          <cell r="B57">
            <v>2333.0742799999998</v>
          </cell>
          <cell r="G57">
            <v>6997.5860000000002</v>
          </cell>
          <cell r="L57">
            <v>20139.848379999999</v>
          </cell>
          <cell r="Q57">
            <v>59522.709310000006</v>
          </cell>
          <cell r="V57">
            <v>62018.917630000004</v>
          </cell>
          <cell r="AA57">
            <v>14056.58106</v>
          </cell>
          <cell r="AF57">
            <v>-904.16430000000003</v>
          </cell>
          <cell r="AK57">
            <v>57879.928270000004</v>
          </cell>
          <cell r="AP57">
            <v>2.8999999999999998E-3</v>
          </cell>
          <cell r="AU57">
            <v>179580.21509000001</v>
          </cell>
        </row>
        <row r="67">
          <cell r="B67">
            <v>0</v>
          </cell>
        </row>
        <row r="68">
          <cell r="B68">
            <v>98.62</v>
          </cell>
          <cell r="G68">
            <v>95.58</v>
          </cell>
          <cell r="L68">
            <v>97.84</v>
          </cell>
          <cell r="Q68">
            <v>94.6</v>
          </cell>
          <cell r="V68">
            <v>98.95</v>
          </cell>
          <cell r="AA68">
            <v>95.34</v>
          </cell>
          <cell r="AF68">
            <v>96.97</v>
          </cell>
          <cell r="AK68">
            <v>100</v>
          </cell>
          <cell r="AP68">
            <v>98.53</v>
          </cell>
          <cell r="AU68">
            <v>96.2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ANTECO"/>
    </sheetNames>
    <sheetDataSet>
      <sheetData sheetId="0">
        <row r="5">
          <cell r="U5">
            <v>1781036.1851599999</v>
          </cell>
        </row>
        <row r="6">
          <cell r="U6">
            <v>55111.748380000005</v>
          </cell>
        </row>
        <row r="7">
          <cell r="U7">
            <v>43076.278680000003</v>
          </cell>
        </row>
        <row r="10">
          <cell r="U10">
            <v>168276.86171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44151.659729999999</v>
          </cell>
        </row>
        <row r="16">
          <cell r="U16">
            <v>1281895.1096000001</v>
          </cell>
        </row>
        <row r="18">
          <cell r="U18">
            <v>167402.74629000001</v>
          </cell>
        </row>
        <row r="21">
          <cell r="U21">
            <v>52910.611449999997</v>
          </cell>
        </row>
        <row r="22">
          <cell r="U22">
            <v>4284.8224599999994</v>
          </cell>
        </row>
        <row r="25">
          <cell r="U25">
            <v>-6</v>
          </cell>
        </row>
        <row r="31">
          <cell r="U31">
            <v>454529.9</v>
          </cell>
        </row>
        <row r="32">
          <cell r="U32">
            <v>0</v>
          </cell>
        </row>
        <row r="33">
          <cell r="U33">
            <v>0</v>
          </cell>
        </row>
        <row r="35">
          <cell r="U35">
            <v>264710.31</v>
          </cell>
        </row>
        <row r="38">
          <cell r="U38">
            <v>129062.61</v>
          </cell>
        </row>
        <row r="40">
          <cell r="U40">
            <v>145146.86872666667</v>
          </cell>
        </row>
        <row r="41">
          <cell r="U41">
            <v>476.62021000000004</v>
          </cell>
        </row>
        <row r="42">
          <cell r="U42">
            <v>43843.108090000002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CAPELCO"/>
    </sheetNames>
    <sheetDataSet>
      <sheetData sheetId="0">
        <row r="5">
          <cell r="U5">
            <v>3180303.7926500002</v>
          </cell>
        </row>
        <row r="6">
          <cell r="U6">
            <v>69262.259789999996</v>
          </cell>
        </row>
        <row r="7">
          <cell r="U7">
            <v>76375.511570000002</v>
          </cell>
        </row>
        <row r="10">
          <cell r="U10">
            <v>236175.49609999999</v>
          </cell>
        </row>
        <row r="11">
          <cell r="U11">
            <v>0</v>
          </cell>
        </row>
        <row r="12">
          <cell r="U12">
            <v>-6966.8895300000004</v>
          </cell>
        </row>
        <row r="14">
          <cell r="U14">
            <v>89087.766430000003</v>
          </cell>
        </row>
        <row r="16">
          <cell r="U16">
            <v>2485314.4289199999</v>
          </cell>
        </row>
        <row r="18">
          <cell r="U18">
            <v>317004.14529000001</v>
          </cell>
        </row>
        <row r="21">
          <cell r="U21">
            <v>67124.83425</v>
          </cell>
        </row>
        <row r="22">
          <cell r="U22">
            <v>14440.41013</v>
          </cell>
        </row>
        <row r="25">
          <cell r="U25">
            <v>0</v>
          </cell>
        </row>
        <row r="31">
          <cell r="U31">
            <v>367618.17</v>
          </cell>
        </row>
        <row r="32">
          <cell r="U32">
            <v>0</v>
          </cell>
        </row>
        <row r="33">
          <cell r="U33">
            <v>23105.98</v>
          </cell>
        </row>
        <row r="35">
          <cell r="U35">
            <v>411197.81</v>
          </cell>
        </row>
        <row r="38">
          <cell r="U38">
            <v>256496.49</v>
          </cell>
        </row>
        <row r="40">
          <cell r="U40">
            <v>296534.73251111113</v>
          </cell>
        </row>
        <row r="41">
          <cell r="U41">
            <v>0</v>
          </cell>
        </row>
        <row r="42">
          <cell r="U42">
            <v>73920.332970000003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CENECO"/>
    </sheetNames>
    <sheetDataSet>
      <sheetData sheetId="0">
        <row r="5">
          <cell r="U5">
            <v>8830930.3203000017</v>
          </cell>
        </row>
        <row r="6">
          <cell r="U6">
            <v>120060.44123</v>
          </cell>
        </row>
        <row r="7">
          <cell r="U7">
            <v>249087.99001000001</v>
          </cell>
        </row>
        <row r="10">
          <cell r="U10">
            <v>699191.56732999999</v>
          </cell>
        </row>
        <row r="11">
          <cell r="U11">
            <v>11783.769530000001</v>
          </cell>
        </row>
        <row r="12">
          <cell r="U12">
            <v>43.121940000000002</v>
          </cell>
        </row>
        <row r="14">
          <cell r="U14">
            <v>647869.07308999985</v>
          </cell>
        </row>
        <row r="16">
          <cell r="U16">
            <v>7497066.54452</v>
          </cell>
        </row>
        <row r="18">
          <cell r="U18">
            <v>882258.38313000009</v>
          </cell>
        </row>
        <row r="21">
          <cell r="U21">
            <v>93359.32435000001</v>
          </cell>
        </row>
        <row r="22">
          <cell r="U22">
            <v>10387.170600000001</v>
          </cell>
        </row>
        <row r="25">
          <cell r="U25">
            <v>0</v>
          </cell>
        </row>
        <row r="31">
          <cell r="U31">
            <v>591265.86</v>
          </cell>
        </row>
        <row r="32">
          <cell r="U32">
            <v>20784.12</v>
          </cell>
        </row>
        <row r="33">
          <cell r="U33">
            <v>79879.820000000007</v>
          </cell>
        </row>
        <row r="35">
          <cell r="U35">
            <v>1763264.68</v>
          </cell>
        </row>
        <row r="38">
          <cell r="U38">
            <v>783468.27</v>
          </cell>
        </row>
        <row r="40">
          <cell r="U40">
            <v>887280.0450477777</v>
          </cell>
        </row>
        <row r="41">
          <cell r="U41">
            <v>162.55232999999998</v>
          </cell>
        </row>
        <row r="42">
          <cell r="U42">
            <v>236529.72162000003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GUIMELCO"/>
    </sheetNames>
    <sheetDataSet>
      <sheetData sheetId="0">
        <row r="5">
          <cell r="U5">
            <v>729893.1113799999</v>
          </cell>
        </row>
        <row r="6">
          <cell r="U6">
            <v>64782.854330000002</v>
          </cell>
        </row>
        <row r="7">
          <cell r="U7">
            <v>56160.832490000008</v>
          </cell>
        </row>
        <row r="10">
          <cell r="U10">
            <v>30415.51801</v>
          </cell>
        </row>
        <row r="11">
          <cell r="U11">
            <v>0</v>
          </cell>
        </row>
        <row r="12">
          <cell r="U12">
            <v>8157.9613100000006</v>
          </cell>
        </row>
        <row r="14">
          <cell r="U14">
            <v>11932.50151</v>
          </cell>
        </row>
        <row r="16">
          <cell r="U16">
            <v>480749.96145</v>
          </cell>
        </row>
        <row r="18">
          <cell r="U18">
            <v>78052.296069999997</v>
          </cell>
        </row>
        <row r="21">
          <cell r="U21">
            <v>18835.517070000002</v>
          </cell>
        </row>
        <row r="22">
          <cell r="U22">
            <v>5530.0897600000008</v>
          </cell>
        </row>
        <row r="25">
          <cell r="U25">
            <v>0</v>
          </cell>
        </row>
        <row r="31">
          <cell r="U31">
            <v>10103.92</v>
          </cell>
        </row>
        <row r="32">
          <cell r="U32">
            <v>0</v>
          </cell>
        </row>
        <row r="33">
          <cell r="U33">
            <v>98215.76</v>
          </cell>
        </row>
        <row r="35">
          <cell r="U35">
            <v>105936.44</v>
          </cell>
        </row>
        <row r="38">
          <cell r="U38">
            <v>48318.29</v>
          </cell>
        </row>
        <row r="40">
          <cell r="U40">
            <v>53333.08122</v>
          </cell>
        </row>
        <row r="41">
          <cell r="U41">
            <v>73.61666000000001</v>
          </cell>
        </row>
        <row r="42">
          <cell r="U42">
            <v>14749.52579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ILECO 1"/>
    </sheetNames>
    <sheetDataSet>
      <sheetData sheetId="0">
        <row r="5">
          <cell r="U5">
            <v>4234013.2320300005</v>
          </cell>
        </row>
        <row r="6">
          <cell r="U6">
            <v>98567.394979999997</v>
          </cell>
        </row>
        <row r="7">
          <cell r="U7">
            <v>107961.82374999998</v>
          </cell>
        </row>
        <row r="10">
          <cell r="U10">
            <v>311614.90020000003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72639.733139999997</v>
          </cell>
        </row>
        <row r="16">
          <cell r="U16">
            <v>3351987.8465100001</v>
          </cell>
        </row>
        <row r="18">
          <cell r="U18">
            <v>299346.95203000004</v>
          </cell>
        </row>
        <row r="21">
          <cell r="U21">
            <v>55920.237899999993</v>
          </cell>
        </row>
        <row r="22">
          <cell r="U22">
            <v>2778.13778</v>
          </cell>
        </row>
        <row r="25">
          <cell r="U25">
            <v>2810.2649999999999</v>
          </cell>
        </row>
        <row r="31">
          <cell r="U31">
            <v>1374787.15</v>
          </cell>
        </row>
        <row r="32">
          <cell r="U32">
            <v>0</v>
          </cell>
        </row>
        <row r="33">
          <cell r="U33">
            <v>70447.679999999993</v>
          </cell>
        </row>
        <row r="35">
          <cell r="U35">
            <v>624243</v>
          </cell>
        </row>
        <row r="38">
          <cell r="U38">
            <v>327875.02</v>
          </cell>
        </row>
        <row r="40">
          <cell r="U40">
            <v>400639.18756444444</v>
          </cell>
        </row>
        <row r="41">
          <cell r="U41">
            <v>47.375</v>
          </cell>
        </row>
        <row r="42">
          <cell r="U42">
            <v>105203.73353999999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ILECO 2"/>
    </sheetNames>
    <sheetDataSet>
      <sheetData sheetId="0">
        <row r="5">
          <cell r="U5">
            <v>2693709.3285500002</v>
          </cell>
        </row>
        <row r="6">
          <cell r="U6">
            <v>63761.15999</v>
          </cell>
        </row>
        <row r="7">
          <cell r="U7">
            <v>64125.33872</v>
          </cell>
        </row>
        <row r="10">
          <cell r="U10">
            <v>224398.39985999998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39452.904650000004</v>
          </cell>
        </row>
        <row r="16">
          <cell r="U16">
            <v>2102040.53162</v>
          </cell>
        </row>
        <row r="18">
          <cell r="U18">
            <v>236817.98927000002</v>
          </cell>
        </row>
        <row r="21">
          <cell r="U21">
            <v>40162.451679999998</v>
          </cell>
        </row>
        <row r="22">
          <cell r="U22">
            <v>3010.7880700000001</v>
          </cell>
        </row>
        <row r="25">
          <cell r="U25">
            <v>15261.55</v>
          </cell>
        </row>
        <row r="31">
          <cell r="U31">
            <v>366122.62</v>
          </cell>
        </row>
        <row r="32">
          <cell r="U32">
            <v>0</v>
          </cell>
        </row>
        <row r="33">
          <cell r="U33">
            <v>3320.85</v>
          </cell>
        </row>
        <row r="35">
          <cell r="U35">
            <v>410160.02</v>
          </cell>
        </row>
        <row r="38">
          <cell r="U38">
            <v>227986.7</v>
          </cell>
        </row>
        <row r="40">
          <cell r="U40">
            <v>254430.85073666662</v>
          </cell>
        </row>
        <row r="41">
          <cell r="U41">
            <v>160.70525000000001</v>
          </cell>
        </row>
        <row r="42">
          <cell r="U42">
            <v>63631.364159999997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121"/>
  <sheetViews>
    <sheetView tabSelected="1" zoomScale="70" zoomScaleNormal="70" zoomScaleSheetLayoutView="70" workbookViewId="0">
      <pane xSplit="1" ySplit="11" topLeftCell="AW71" activePane="bottomRight" state="frozen"/>
      <selection activeCell="A9" sqref="A9:XFD9"/>
      <selection pane="topRight" activeCell="A9" sqref="A9:XFD9"/>
      <selection pane="bottomLeft" activeCell="A9" sqref="A9:XFD9"/>
      <selection pane="bottomRight" activeCell="BA74" sqref="BA74"/>
    </sheetView>
  </sheetViews>
  <sheetFormatPr defaultColWidth="12.5703125" defaultRowHeight="15" x14ac:dyDescent="0.2"/>
  <cols>
    <col min="1" max="1" width="44.140625" style="2" customWidth="1"/>
    <col min="2" max="3" width="16.140625" style="2" customWidth="1"/>
    <col min="4" max="4" width="14.42578125" style="2" customWidth="1"/>
    <col min="5" max="5" width="10.5703125" style="2" customWidth="1"/>
    <col min="6" max="6" width="1.140625" style="2" customWidth="1"/>
    <col min="7" max="7" width="16.140625" style="2" customWidth="1"/>
    <col min="8" max="9" width="14.42578125" style="2" customWidth="1"/>
    <col min="10" max="10" width="10.5703125" style="2" customWidth="1"/>
    <col min="11" max="11" width="1.5703125" style="2" customWidth="1"/>
    <col min="12" max="13" width="16.140625" style="2" customWidth="1"/>
    <col min="14" max="14" width="14.42578125" style="2" customWidth="1"/>
    <col min="15" max="15" width="10.5703125" style="2" customWidth="1"/>
    <col min="16" max="16" width="1.85546875" style="2" customWidth="1"/>
    <col min="17" max="19" width="16.140625" style="2" customWidth="1"/>
    <col min="20" max="20" width="11.5703125" style="2" customWidth="1"/>
    <col min="21" max="21" width="1.140625" style="2" customWidth="1"/>
    <col min="22" max="23" width="14.42578125" style="2" customWidth="1"/>
    <col min="24" max="25" width="12.85546875" style="2" customWidth="1"/>
    <col min="26" max="26" width="1.140625" style="2" customWidth="1"/>
    <col min="27" max="28" width="16.140625" style="2" customWidth="1"/>
    <col min="29" max="29" width="14.42578125" style="2" customWidth="1"/>
    <col min="30" max="30" width="13.85546875" style="2" customWidth="1"/>
    <col min="31" max="31" width="1.5703125" style="2" customWidth="1"/>
    <col min="32" max="33" width="16.140625" style="2" customWidth="1"/>
    <col min="34" max="34" width="14.42578125" style="2" customWidth="1"/>
    <col min="35" max="35" width="10.5703125" style="2" customWidth="1"/>
    <col min="36" max="36" width="1.140625" style="2" customWidth="1"/>
    <col min="37" max="38" width="14.42578125" style="2" customWidth="1"/>
    <col min="39" max="39" width="13.85546875" style="2" customWidth="1"/>
    <col min="40" max="40" width="10.5703125" style="2" customWidth="1"/>
    <col min="41" max="41" width="1.5703125" style="2" customWidth="1"/>
    <col min="42" max="43" width="16.140625" style="2" customWidth="1"/>
    <col min="44" max="44" width="14.42578125" style="2" customWidth="1"/>
    <col min="45" max="45" width="11.5703125" style="2" customWidth="1"/>
    <col min="46" max="46" width="1.42578125" style="2" customWidth="1"/>
    <col min="47" max="48" width="16.140625" style="2" customWidth="1"/>
    <col min="49" max="49" width="15" style="2" customWidth="1"/>
    <col min="50" max="50" width="10.5703125" style="2" customWidth="1"/>
    <col min="51" max="51" width="1.5703125" style="2" customWidth="1"/>
    <col min="52" max="53" width="17.5703125" style="2" bestFit="1" customWidth="1"/>
    <col min="54" max="54" width="16.140625" style="2" customWidth="1"/>
    <col min="55" max="55" width="10.5703125" style="2" customWidth="1"/>
    <col min="56" max="64" width="14.140625" style="2" customWidth="1"/>
    <col min="65" max="16384" width="12.5703125" style="2"/>
  </cols>
  <sheetData>
    <row r="1" spans="1:55" ht="15" customHeight="1" x14ac:dyDescent="0.25">
      <c r="A1" s="1" t="s">
        <v>0</v>
      </c>
    </row>
    <row r="2" spans="1:55" ht="18" customHeight="1" x14ac:dyDescent="0.25">
      <c r="A2" s="1" t="str">
        <f>[1]REG1!A2</f>
        <v>Financial Profile as of September 30, 2024</v>
      </c>
    </row>
    <row r="3" spans="1:55" ht="18" customHeight="1" x14ac:dyDescent="0.25">
      <c r="A3" s="1" t="str">
        <f>[1]REG1!A3</f>
        <v>With Comparative Figures as of September 30, 2023</v>
      </c>
    </row>
    <row r="4" spans="1:55" ht="18" customHeight="1" x14ac:dyDescent="0.2">
      <c r="A4" s="3" t="s">
        <v>1</v>
      </c>
    </row>
    <row r="5" spans="1:55" ht="15.75" x14ac:dyDescent="0.25">
      <c r="B5" s="4"/>
      <c r="C5" s="4"/>
      <c r="D5" s="4"/>
      <c r="E5" s="4"/>
      <c r="F5" s="5"/>
      <c r="G5" s="6"/>
      <c r="H5" s="6"/>
      <c r="I5" s="6"/>
      <c r="J5" s="6"/>
      <c r="K5" s="5"/>
      <c r="L5" s="4"/>
      <c r="M5" s="4"/>
      <c r="N5" s="4"/>
      <c r="O5" s="4"/>
      <c r="P5" s="5"/>
      <c r="Q5" s="4"/>
      <c r="R5" s="4"/>
      <c r="S5" s="4"/>
      <c r="T5" s="4"/>
      <c r="U5" s="5"/>
      <c r="V5" s="6"/>
      <c r="W5" s="6"/>
      <c r="X5" s="6"/>
      <c r="Y5" s="6"/>
      <c r="Z5" s="5"/>
      <c r="AA5" s="6"/>
      <c r="AB5" s="6"/>
      <c r="AC5" s="6"/>
      <c r="AD5" s="6"/>
      <c r="AE5" s="5"/>
      <c r="AF5" s="6"/>
      <c r="AG5" s="6"/>
      <c r="AH5" s="6"/>
      <c r="AI5" s="6"/>
      <c r="AJ5" s="5"/>
      <c r="AK5" s="4"/>
      <c r="AL5" s="4"/>
      <c r="AM5" s="4"/>
      <c r="AN5" s="4"/>
      <c r="AO5" s="5"/>
      <c r="AP5" s="4"/>
      <c r="AQ5" s="4"/>
      <c r="AR5" s="4"/>
      <c r="AS5" s="4"/>
      <c r="AT5" s="5"/>
      <c r="AU5" s="4"/>
      <c r="AV5" s="4"/>
      <c r="AW5" s="4"/>
      <c r="AX5" s="4"/>
      <c r="AY5" s="5"/>
      <c r="AZ5" s="6"/>
      <c r="BA5" s="6"/>
      <c r="BB5" s="6"/>
      <c r="BC5" s="6"/>
    </row>
    <row r="6" spans="1:55" ht="18.600000000000001" customHeight="1" x14ac:dyDescent="0.2"/>
    <row r="7" spans="1:55" ht="15.75" x14ac:dyDescent="0.25">
      <c r="B7" s="6" t="s">
        <v>2</v>
      </c>
      <c r="C7" s="6"/>
      <c r="D7" s="6"/>
      <c r="E7" s="6"/>
      <c r="F7" s="5"/>
      <c r="G7" s="6" t="s">
        <v>3</v>
      </c>
      <c r="H7" s="6"/>
      <c r="I7" s="6"/>
      <c r="J7" s="6"/>
      <c r="K7" s="5"/>
      <c r="L7" s="6" t="s">
        <v>4</v>
      </c>
      <c r="M7" s="6"/>
      <c r="N7" s="6"/>
      <c r="O7" s="6"/>
      <c r="P7" s="5"/>
      <c r="Q7" s="6" t="s">
        <v>5</v>
      </c>
      <c r="R7" s="6"/>
      <c r="S7" s="6"/>
      <c r="T7" s="6"/>
      <c r="U7" s="5"/>
      <c r="V7" s="6" t="s">
        <v>6</v>
      </c>
      <c r="W7" s="6"/>
      <c r="X7" s="6"/>
      <c r="Y7" s="6"/>
      <c r="Z7" s="5"/>
      <c r="AA7" s="6" t="s">
        <v>7</v>
      </c>
      <c r="AB7" s="6"/>
      <c r="AC7" s="6"/>
      <c r="AD7" s="6"/>
      <c r="AE7" s="5"/>
      <c r="AF7" s="6" t="s">
        <v>8</v>
      </c>
      <c r="AG7" s="6"/>
      <c r="AH7" s="6"/>
      <c r="AI7" s="6"/>
      <c r="AJ7" s="5"/>
      <c r="AK7" s="6" t="s">
        <v>9</v>
      </c>
      <c r="AL7" s="6"/>
      <c r="AM7" s="6"/>
      <c r="AN7" s="6"/>
      <c r="AO7" s="5"/>
      <c r="AP7" s="6" t="s">
        <v>10</v>
      </c>
      <c r="AQ7" s="6"/>
      <c r="AR7" s="6"/>
      <c r="AS7" s="6"/>
      <c r="AT7" s="5"/>
      <c r="AU7" s="6" t="s">
        <v>11</v>
      </c>
      <c r="AV7" s="6"/>
      <c r="AW7" s="6"/>
      <c r="AX7" s="6"/>
      <c r="AY7" s="5"/>
      <c r="AZ7" s="6" t="s">
        <v>12</v>
      </c>
      <c r="BA7" s="6"/>
      <c r="BB7" s="6"/>
      <c r="BC7" s="6"/>
    </row>
    <row r="8" spans="1:55" s="7" customFormat="1" ht="9.9499999999999993" customHeight="1" x14ac:dyDescent="0.2">
      <c r="B8" s="7" t="s">
        <v>13</v>
      </c>
      <c r="C8" s="7" t="s">
        <v>13</v>
      </c>
      <c r="G8" s="7" t="s">
        <v>14</v>
      </c>
      <c r="H8" s="7" t="s">
        <v>14</v>
      </c>
      <c r="L8" s="7" t="s">
        <v>15</v>
      </c>
      <c r="M8" s="7" t="s">
        <v>15</v>
      </c>
      <c r="Q8" s="7" t="s">
        <v>16</v>
      </c>
      <c r="R8" s="7" t="s">
        <v>16</v>
      </c>
      <c r="V8" s="7" t="s">
        <v>17</v>
      </c>
      <c r="W8" s="7" t="s">
        <v>17</v>
      </c>
      <c r="AA8" s="7" t="s">
        <v>18</v>
      </c>
      <c r="AB8" s="7" t="s">
        <v>18</v>
      </c>
      <c r="AF8" s="7" t="s">
        <v>19</v>
      </c>
      <c r="AG8" s="7" t="s">
        <v>19</v>
      </c>
      <c r="AK8" s="7" t="s">
        <v>20</v>
      </c>
      <c r="AL8" s="7" t="s">
        <v>20</v>
      </c>
      <c r="AP8" s="7" t="s">
        <v>21</v>
      </c>
      <c r="AQ8" s="7" t="s">
        <v>21</v>
      </c>
      <c r="AU8" s="7" t="s">
        <v>22</v>
      </c>
      <c r="AV8" s="7" t="s">
        <v>22</v>
      </c>
    </row>
    <row r="9" spans="1:55" ht="17.100000000000001" customHeight="1" x14ac:dyDescent="0.2">
      <c r="B9" s="8">
        <v>2024</v>
      </c>
      <c r="C9" s="8">
        <v>2023</v>
      </c>
      <c r="D9" s="9" t="s">
        <v>23</v>
      </c>
      <c r="E9" s="9"/>
      <c r="F9" s="8"/>
      <c r="G9" s="8">
        <v>2024</v>
      </c>
      <c r="H9" s="8">
        <v>2023</v>
      </c>
      <c r="I9" s="9" t="s">
        <v>23</v>
      </c>
      <c r="J9" s="9"/>
      <c r="K9" s="8"/>
      <c r="L9" s="8">
        <v>2024</v>
      </c>
      <c r="M9" s="8">
        <v>2023</v>
      </c>
      <c r="N9" s="9" t="s">
        <v>23</v>
      </c>
      <c r="O9" s="9"/>
      <c r="P9" s="8"/>
      <c r="Q9" s="8">
        <v>2024</v>
      </c>
      <c r="R9" s="8">
        <v>2023</v>
      </c>
      <c r="S9" s="9" t="s">
        <v>23</v>
      </c>
      <c r="T9" s="9"/>
      <c r="U9" s="8"/>
      <c r="V9" s="8">
        <v>2024</v>
      </c>
      <c r="W9" s="8">
        <v>2023</v>
      </c>
      <c r="X9" s="9" t="s">
        <v>23</v>
      </c>
      <c r="Y9" s="9"/>
      <c r="Z9" s="8"/>
      <c r="AA9" s="8">
        <v>2024</v>
      </c>
      <c r="AB9" s="8">
        <v>2023</v>
      </c>
      <c r="AC9" s="9" t="s">
        <v>23</v>
      </c>
      <c r="AD9" s="9"/>
      <c r="AE9" s="8"/>
      <c r="AF9" s="8">
        <v>2024</v>
      </c>
      <c r="AG9" s="8">
        <v>2023</v>
      </c>
      <c r="AH9" s="9" t="s">
        <v>23</v>
      </c>
      <c r="AI9" s="9"/>
      <c r="AJ9" s="8"/>
      <c r="AK9" s="8">
        <v>2024</v>
      </c>
      <c r="AL9" s="8">
        <v>2023</v>
      </c>
      <c r="AM9" s="9" t="s">
        <v>23</v>
      </c>
      <c r="AN9" s="9"/>
      <c r="AO9" s="8"/>
      <c r="AP9" s="8">
        <v>2024</v>
      </c>
      <c r="AQ9" s="8">
        <v>2023</v>
      </c>
      <c r="AR9" s="9" t="s">
        <v>23</v>
      </c>
      <c r="AS9" s="9"/>
      <c r="AT9" s="8"/>
      <c r="AU9" s="8">
        <v>2024</v>
      </c>
      <c r="AV9" s="8">
        <v>2023</v>
      </c>
      <c r="AW9" s="9" t="s">
        <v>23</v>
      </c>
      <c r="AX9" s="9"/>
      <c r="AY9" s="8"/>
      <c r="AZ9" s="8">
        <v>2024</v>
      </c>
      <c r="BA9" s="8">
        <v>2023</v>
      </c>
      <c r="BB9" s="9" t="s">
        <v>23</v>
      </c>
      <c r="BC9" s="9"/>
    </row>
    <row r="10" spans="1:55" ht="17.100000000000001" customHeight="1" x14ac:dyDescent="0.2">
      <c r="B10" s="8" t="str">
        <f>'[1]DON''T DELETE'!$B$5</f>
        <v>September</v>
      </c>
      <c r="C10" s="8" t="str">
        <f>'[1]DON''T DELETE'!$B$5</f>
        <v>September</v>
      </c>
      <c r="D10" s="8" t="s">
        <v>24</v>
      </c>
      <c r="E10" s="8" t="s">
        <v>25</v>
      </c>
      <c r="F10" s="8"/>
      <c r="G10" s="8" t="str">
        <f>'[1]DON''T DELETE'!$B$5</f>
        <v>September</v>
      </c>
      <c r="H10" s="8" t="str">
        <f>'[1]DON''T DELETE'!$B$5</f>
        <v>September</v>
      </c>
      <c r="I10" s="8" t="s">
        <v>24</v>
      </c>
      <c r="J10" s="8" t="s">
        <v>25</v>
      </c>
      <c r="K10" s="8"/>
      <c r="L10" s="8" t="str">
        <f>'[1]DON''T DELETE'!$B$5</f>
        <v>September</v>
      </c>
      <c r="M10" s="8" t="str">
        <f>'[1]DON''T DELETE'!$B$5</f>
        <v>September</v>
      </c>
      <c r="N10" s="8" t="s">
        <v>24</v>
      </c>
      <c r="O10" s="8" t="s">
        <v>25</v>
      </c>
      <c r="P10" s="8"/>
      <c r="Q10" s="8" t="str">
        <f>'[1]DON''T DELETE'!$B$5</f>
        <v>September</v>
      </c>
      <c r="R10" s="8" t="str">
        <f>'[1]DON''T DELETE'!$B$5</f>
        <v>September</v>
      </c>
      <c r="S10" s="8" t="s">
        <v>24</v>
      </c>
      <c r="T10" s="8" t="s">
        <v>25</v>
      </c>
      <c r="U10" s="8"/>
      <c r="V10" s="8" t="str">
        <f>'[1]DON''T DELETE'!$B$5</f>
        <v>September</v>
      </c>
      <c r="W10" s="8" t="str">
        <f>'[1]DON''T DELETE'!$B$5</f>
        <v>September</v>
      </c>
      <c r="X10" s="8" t="s">
        <v>24</v>
      </c>
      <c r="Y10" s="8" t="s">
        <v>25</v>
      </c>
      <c r="Z10" s="8"/>
      <c r="AA10" s="8" t="str">
        <f>'[1]DON''T DELETE'!$B$5</f>
        <v>September</v>
      </c>
      <c r="AB10" s="8" t="str">
        <f>'[1]DON''T DELETE'!$B$5</f>
        <v>September</v>
      </c>
      <c r="AC10" s="8" t="s">
        <v>24</v>
      </c>
      <c r="AD10" s="8" t="s">
        <v>25</v>
      </c>
      <c r="AE10" s="8"/>
      <c r="AF10" s="8" t="str">
        <f>'[1]DON''T DELETE'!$B$5</f>
        <v>September</v>
      </c>
      <c r="AG10" s="8" t="str">
        <f>'[1]DON''T DELETE'!$B$5</f>
        <v>September</v>
      </c>
      <c r="AH10" s="8" t="s">
        <v>24</v>
      </c>
      <c r="AI10" s="8" t="s">
        <v>25</v>
      </c>
      <c r="AJ10" s="8"/>
      <c r="AK10" s="8" t="str">
        <f>'[1]DON''T DELETE'!$B$5</f>
        <v>September</v>
      </c>
      <c r="AL10" s="8" t="str">
        <f>'[1]DON''T DELETE'!$B$5</f>
        <v>September</v>
      </c>
      <c r="AM10" s="8" t="s">
        <v>24</v>
      </c>
      <c r="AN10" s="8" t="s">
        <v>25</v>
      </c>
      <c r="AO10" s="8"/>
      <c r="AP10" s="8" t="str">
        <f>'[1]DON''T DELETE'!$B$5</f>
        <v>September</v>
      </c>
      <c r="AQ10" s="8" t="str">
        <f>'[1]DON''T DELETE'!$B$5</f>
        <v>September</v>
      </c>
      <c r="AR10" s="8" t="s">
        <v>24</v>
      </c>
      <c r="AS10" s="8" t="s">
        <v>25</v>
      </c>
      <c r="AT10" s="8"/>
      <c r="AU10" s="8" t="str">
        <f>'[1]DON''T DELETE'!$B$5</f>
        <v>September</v>
      </c>
      <c r="AV10" s="8" t="str">
        <f>'[1]DON''T DELETE'!$B$5</f>
        <v>September</v>
      </c>
      <c r="AW10" s="8" t="s">
        <v>24</v>
      </c>
      <c r="AX10" s="8" t="s">
        <v>25</v>
      </c>
      <c r="AY10" s="8"/>
      <c r="AZ10" s="8" t="str">
        <f>'[1]DON''T DELETE'!$B$5</f>
        <v>September</v>
      </c>
      <c r="BA10" s="8" t="str">
        <f>'[1]DON''T DELETE'!$B$5</f>
        <v>September</v>
      </c>
      <c r="BB10" s="8" t="s">
        <v>24</v>
      </c>
      <c r="BC10" s="8" t="s">
        <v>25</v>
      </c>
    </row>
    <row r="11" spans="1:55" ht="7.5" customHeight="1" x14ac:dyDescent="0.2"/>
    <row r="12" spans="1:55" ht="15.75" x14ac:dyDescent="0.25">
      <c r="A12" s="1" t="s">
        <v>26</v>
      </c>
      <c r="B12" s="8"/>
      <c r="G12" s="8"/>
      <c r="L12" s="8"/>
      <c r="Q12" s="8"/>
      <c r="AA12" s="8"/>
      <c r="AF12" s="8"/>
      <c r="AK12" s="8"/>
      <c r="AP12" s="8"/>
      <c r="AU12" s="8"/>
    </row>
    <row r="13" spans="1:55" ht="9.9499999999999993" customHeight="1" x14ac:dyDescent="0.2"/>
    <row r="14" spans="1:55" s="12" customFormat="1" ht="15" customHeight="1" x14ac:dyDescent="0.2">
      <c r="A14" s="10" t="s">
        <v>27</v>
      </c>
      <c r="B14" s="11">
        <f>[2]FP!U5</f>
        <v>4069998.2118699998</v>
      </c>
      <c r="C14" s="11">
        <f>[3]REG6!B14</f>
        <v>3452720.0906500001</v>
      </c>
      <c r="D14" s="11">
        <f t="shared" ref="D14:D23" si="0">B14-C14</f>
        <v>617278.12121999962</v>
      </c>
      <c r="E14" s="11">
        <f t="shared" ref="E14:E23" si="1">D14/C14*100</f>
        <v>17.878023848257925</v>
      </c>
      <c r="F14" s="11"/>
      <c r="G14" s="11">
        <f>[4]FP!U5</f>
        <v>1781036.1851599999</v>
      </c>
      <c r="H14" s="11">
        <f>[3]REG6!G14</f>
        <v>1474698.3525799999</v>
      </c>
      <c r="I14" s="11">
        <f t="shared" ref="I14:I23" si="2">G14-H14</f>
        <v>306337.83257999993</v>
      </c>
      <c r="J14" s="11">
        <f t="shared" ref="J14:J23" si="3">I14/H14*100</f>
        <v>20.772914816379821</v>
      </c>
      <c r="K14" s="11"/>
      <c r="L14" s="11">
        <f>[5]FP!U5</f>
        <v>3180303.7926500002</v>
      </c>
      <c r="M14" s="11">
        <f>[3]REG6!L14</f>
        <v>2652665.8222099999</v>
      </c>
      <c r="N14" s="11">
        <f t="shared" ref="N14:N23" si="4">L14-M14</f>
        <v>527637.9704400003</v>
      </c>
      <c r="O14" s="11">
        <f t="shared" ref="O14:O23" si="5">N14/M14*100</f>
        <v>19.890857190613342</v>
      </c>
      <c r="P14" s="11"/>
      <c r="Q14" s="11">
        <f>[6]FP!U5</f>
        <v>8830930.3203000017</v>
      </c>
      <c r="R14" s="11">
        <f>[3]REG6!Q14</f>
        <v>7965890.02532</v>
      </c>
      <c r="S14" s="11">
        <f t="shared" ref="S14:S23" si="6">Q14-R14</f>
        <v>865040.29498000164</v>
      </c>
      <c r="T14" s="11">
        <f t="shared" ref="T14:T23" si="7">S14/R14*100</f>
        <v>10.859305014636476</v>
      </c>
      <c r="U14" s="11"/>
      <c r="V14" s="11">
        <f>[7]FP!U5</f>
        <v>729893.1113799999</v>
      </c>
      <c r="W14" s="11">
        <f>[3]REG6!V14</f>
        <v>580299.42552000005</v>
      </c>
      <c r="X14" s="11">
        <f t="shared" ref="X14:X23" si="8">V14-W14</f>
        <v>149593.68585999985</v>
      </c>
      <c r="Y14" s="11">
        <f t="shared" ref="Y14:Y23" si="9">X14/W14*100</f>
        <v>25.77870652309376</v>
      </c>
      <c r="Z14" s="11"/>
      <c r="AA14" s="11">
        <f>[8]FP!U5</f>
        <v>4234013.2320300005</v>
      </c>
      <c r="AB14" s="11">
        <f>[3]REG6!AA14</f>
        <v>3302561.0592700001</v>
      </c>
      <c r="AC14" s="11">
        <f t="shared" ref="AC14:AC23" si="10">AA14-AB14</f>
        <v>931452.17276000045</v>
      </c>
      <c r="AD14" s="11">
        <f t="shared" ref="AD14:AD23" si="11">AC14/AB14*100</f>
        <v>28.203934947561248</v>
      </c>
      <c r="AE14" s="11"/>
      <c r="AF14" s="11">
        <f>[9]FP!U5</f>
        <v>2693709.3285500002</v>
      </c>
      <c r="AG14" s="11">
        <f>[3]REG6!AF14</f>
        <v>2226513.6487600002</v>
      </c>
      <c r="AH14" s="11">
        <f t="shared" ref="AH14:AH23" si="12">AF14-AG14</f>
        <v>467195.67978999997</v>
      </c>
      <c r="AI14" s="11">
        <f t="shared" ref="AI14:AI23" si="13">AH14/AG14*100</f>
        <v>20.983283890947295</v>
      </c>
      <c r="AJ14" s="11"/>
      <c r="AK14" s="11">
        <f>[10]FP!U5</f>
        <v>1561289.5457000001</v>
      </c>
      <c r="AL14" s="11">
        <f>[3]REG6!AK14</f>
        <v>1274887.811</v>
      </c>
      <c r="AM14" s="11">
        <f t="shared" ref="AM14:AM23" si="14">AK14-AL14</f>
        <v>286401.73470000015</v>
      </c>
      <c r="AN14" s="11">
        <f t="shared" ref="AN14:AN23" si="15">AM14/AL14*100</f>
        <v>22.464857866618988</v>
      </c>
      <c r="AO14" s="11"/>
      <c r="AP14" s="11">
        <f>[11]FP!U5</f>
        <v>3554319.4446199997</v>
      </c>
      <c r="AQ14" s="11">
        <f>[3]REG6!AP14</f>
        <v>3041535.6863799999</v>
      </c>
      <c r="AR14" s="11">
        <f t="shared" ref="AR14:AR23" si="16">AP14-AQ14</f>
        <v>512783.75823999988</v>
      </c>
      <c r="AS14" s="11">
        <f t="shared" ref="AS14:AS23" si="17">AR14/AQ14*100</f>
        <v>16.85937010491924</v>
      </c>
      <c r="AT14" s="11"/>
      <c r="AU14" s="11">
        <f>[12]FP!U5</f>
        <v>2908963.49768</v>
      </c>
      <c r="AV14" s="11">
        <f>[3]REG6!AU14</f>
        <v>2553481.3595699999</v>
      </c>
      <c r="AW14" s="11">
        <f t="shared" ref="AW14:AW23" si="18">AU14-AV14</f>
        <v>355482.13811000017</v>
      </c>
      <c r="AX14" s="11">
        <f t="shared" ref="AX14:AX23" si="19">AW14/AV14*100</f>
        <v>13.921469870054681</v>
      </c>
      <c r="AY14" s="11"/>
      <c r="AZ14" s="11">
        <f t="shared" ref="AZ14:BA19" si="20">B14+G14+L14+Q14+V14+AA14+AF14+AK14+AP14+AU14</f>
        <v>33544456.669939999</v>
      </c>
      <c r="BA14" s="11">
        <f t="shared" si="20"/>
        <v>28525253.281259999</v>
      </c>
      <c r="BB14" s="11">
        <f t="shared" ref="BB14:BB23" si="21">AZ14-BA14</f>
        <v>5019203.3886799999</v>
      </c>
      <c r="BC14" s="11">
        <f t="shared" ref="BC14:BC23" si="22">BB14/BA14*100</f>
        <v>17.595648807007873</v>
      </c>
    </row>
    <row r="15" spans="1:55" s="12" customFormat="1" ht="15" customHeight="1" x14ac:dyDescent="0.2">
      <c r="A15" s="13" t="s">
        <v>28</v>
      </c>
      <c r="B15" s="11">
        <f>[2]FP!U6</f>
        <v>93409.175090000004</v>
      </c>
      <c r="C15" s="11">
        <f>[3]REG6!B15</f>
        <v>82835.595480000004</v>
      </c>
      <c r="D15" s="11">
        <f t="shared" si="0"/>
        <v>10573.579610000001</v>
      </c>
      <c r="E15" s="11">
        <f t="shared" si="1"/>
        <v>12.764536246441191</v>
      </c>
      <c r="F15" s="11"/>
      <c r="G15" s="11">
        <f>[4]FP!U6</f>
        <v>55111.748380000005</v>
      </c>
      <c r="H15" s="11">
        <f>[3]REG6!G15</f>
        <v>48780.131450000001</v>
      </c>
      <c r="I15" s="11">
        <f t="shared" si="2"/>
        <v>6331.6169300000038</v>
      </c>
      <c r="J15" s="11">
        <f t="shared" si="3"/>
        <v>12.979909528308585</v>
      </c>
      <c r="K15" s="11"/>
      <c r="L15" s="11">
        <f>[5]FP!U6</f>
        <v>69262.259789999996</v>
      </c>
      <c r="M15" s="11">
        <f>[3]REG6!L15</f>
        <v>63057.725350000008</v>
      </c>
      <c r="N15" s="11">
        <f t="shared" si="4"/>
        <v>6204.5344399999885</v>
      </c>
      <c r="O15" s="11">
        <f t="shared" si="5"/>
        <v>9.8394517175523006</v>
      </c>
      <c r="P15" s="11"/>
      <c r="Q15" s="11">
        <f>[6]FP!U6</f>
        <v>120060.44123</v>
      </c>
      <c r="R15" s="11">
        <f>[3]REG6!Q15</f>
        <v>103771.22383</v>
      </c>
      <c r="S15" s="11">
        <f t="shared" si="6"/>
        <v>16289.217399999994</v>
      </c>
      <c r="T15" s="11">
        <f t="shared" si="7"/>
        <v>15.697239368290866</v>
      </c>
      <c r="U15" s="11"/>
      <c r="V15" s="11">
        <f>[7]FP!U6</f>
        <v>64782.854330000002</v>
      </c>
      <c r="W15" s="11">
        <f>[3]REG6!V15</f>
        <v>60928.807339999999</v>
      </c>
      <c r="X15" s="11">
        <f t="shared" si="8"/>
        <v>3854.0469900000026</v>
      </c>
      <c r="Y15" s="11">
        <f t="shared" si="9"/>
        <v>6.3254922560576787</v>
      </c>
      <c r="Z15" s="11"/>
      <c r="AA15" s="11">
        <f>[8]FP!U6</f>
        <v>98567.394979999997</v>
      </c>
      <c r="AB15" s="11">
        <f>[3]REG6!AA15</f>
        <v>86242.70465</v>
      </c>
      <c r="AC15" s="11">
        <f t="shared" si="10"/>
        <v>12324.690329999998</v>
      </c>
      <c r="AD15" s="11">
        <f t="shared" si="11"/>
        <v>14.290704796443322</v>
      </c>
      <c r="AE15" s="11"/>
      <c r="AF15" s="11">
        <f>[9]FP!U6</f>
        <v>63761.15999</v>
      </c>
      <c r="AG15" s="11">
        <f>[3]REG6!AF15</f>
        <v>57562.04694</v>
      </c>
      <c r="AH15" s="11">
        <f t="shared" si="12"/>
        <v>6199.1130499999999</v>
      </c>
      <c r="AI15" s="11">
        <f t="shared" si="13"/>
        <v>10.769445111049764</v>
      </c>
      <c r="AJ15" s="11"/>
      <c r="AK15" s="11">
        <f>[10]FP!U6</f>
        <v>55364.09274</v>
      </c>
      <c r="AL15" s="11">
        <f>[3]REG6!AK15</f>
        <v>48988.301189999998</v>
      </c>
      <c r="AM15" s="11">
        <f t="shared" si="14"/>
        <v>6375.7915500000017</v>
      </c>
      <c r="AN15" s="11">
        <f t="shared" si="15"/>
        <v>13.014926819510725</v>
      </c>
      <c r="AO15" s="11"/>
      <c r="AP15" s="11">
        <f>[11]FP!U6</f>
        <v>77366.34825000001</v>
      </c>
      <c r="AQ15" s="11">
        <f>[3]REG6!AP15</f>
        <v>65290.77246</v>
      </c>
      <c r="AR15" s="11">
        <f t="shared" si="16"/>
        <v>12075.57579000001</v>
      </c>
      <c r="AS15" s="11">
        <f t="shared" si="17"/>
        <v>18.495072634342073</v>
      </c>
      <c r="AT15" s="11"/>
      <c r="AU15" s="11">
        <f>[12]FP!U6</f>
        <v>63868.102700000003</v>
      </c>
      <c r="AV15" s="11">
        <f>[3]REG6!AU15</f>
        <v>57270.956999999995</v>
      </c>
      <c r="AW15" s="11">
        <f t="shared" si="18"/>
        <v>6597.1457000000082</v>
      </c>
      <c r="AX15" s="11">
        <f t="shared" si="19"/>
        <v>11.519181877823359</v>
      </c>
      <c r="AY15" s="11"/>
      <c r="AZ15" s="11">
        <f t="shared" si="20"/>
        <v>761553.57748000009</v>
      </c>
      <c r="BA15" s="11">
        <f t="shared" si="20"/>
        <v>674728.26569000003</v>
      </c>
      <c r="BB15" s="11">
        <f t="shared" si="21"/>
        <v>86825.311790000065</v>
      </c>
      <c r="BC15" s="11">
        <f t="shared" si="22"/>
        <v>12.868189492730018</v>
      </c>
    </row>
    <row r="16" spans="1:55" s="12" customFormat="1" ht="15" customHeight="1" x14ac:dyDescent="0.2">
      <c r="A16" s="13" t="s">
        <v>29</v>
      </c>
      <c r="B16" s="11">
        <f>[2]FP!U7</f>
        <v>102125.12731</v>
      </c>
      <c r="C16" s="11">
        <f>[3]REG6!B16</f>
        <v>70841.170500000007</v>
      </c>
      <c r="D16" s="11">
        <f t="shared" si="0"/>
        <v>31283.956809999989</v>
      </c>
      <c r="E16" s="11">
        <f t="shared" si="1"/>
        <v>44.160700040945798</v>
      </c>
      <c r="F16" s="11"/>
      <c r="G16" s="11">
        <f>[4]FP!U7</f>
        <v>43076.278680000003</v>
      </c>
      <c r="H16" s="11">
        <f>[3]REG6!G16</f>
        <v>30167.815840000003</v>
      </c>
      <c r="I16" s="11">
        <f t="shared" si="2"/>
        <v>12908.46284</v>
      </c>
      <c r="J16" s="11">
        <f t="shared" si="3"/>
        <v>42.788854547714578</v>
      </c>
      <c r="K16" s="11"/>
      <c r="L16" s="11">
        <f>[5]FP!U7</f>
        <v>76375.511570000002</v>
      </c>
      <c r="M16" s="11">
        <f>[3]REG6!L16</f>
        <v>53950.834690000003</v>
      </c>
      <c r="N16" s="11">
        <f t="shared" si="4"/>
        <v>22424.676879999999</v>
      </c>
      <c r="O16" s="11">
        <f t="shared" si="5"/>
        <v>41.565023060072321</v>
      </c>
      <c r="P16" s="11"/>
      <c r="Q16" s="11">
        <f>[6]FP!U7</f>
        <v>249087.99001000001</v>
      </c>
      <c r="R16" s="11">
        <f>[3]REG6!Q16</f>
        <v>169533.34252999999</v>
      </c>
      <c r="S16" s="11">
        <f t="shared" si="6"/>
        <v>79554.647480000014</v>
      </c>
      <c r="T16" s="11">
        <f t="shared" si="7"/>
        <v>46.925664469761941</v>
      </c>
      <c r="U16" s="11"/>
      <c r="V16" s="11">
        <f>[7]FP!U7</f>
        <v>56160.832490000008</v>
      </c>
      <c r="W16" s="11">
        <f>[3]REG6!V16</f>
        <v>51006.063710000002</v>
      </c>
      <c r="X16" s="11">
        <f t="shared" si="8"/>
        <v>5154.7687800000058</v>
      </c>
      <c r="Y16" s="11">
        <f t="shared" si="9"/>
        <v>10.106188176582203</v>
      </c>
      <c r="Z16" s="11"/>
      <c r="AA16" s="11">
        <f>[8]FP!U7</f>
        <v>107961.82374999998</v>
      </c>
      <c r="AB16" s="11">
        <f>[3]REG6!AA16</f>
        <v>73573.367859999998</v>
      </c>
      <c r="AC16" s="11">
        <f t="shared" si="10"/>
        <v>34388.455889999983</v>
      </c>
      <c r="AD16" s="11">
        <f t="shared" si="11"/>
        <v>46.740358488735332</v>
      </c>
      <c r="AE16" s="11"/>
      <c r="AF16" s="11">
        <f>[9]FP!U7</f>
        <v>64125.33872</v>
      </c>
      <c r="AG16" s="11">
        <f>[3]REG6!AF16</f>
        <v>44981.509479999993</v>
      </c>
      <c r="AH16" s="11">
        <f t="shared" si="12"/>
        <v>19143.829240000006</v>
      </c>
      <c r="AI16" s="11">
        <f t="shared" si="13"/>
        <v>42.559330403333561</v>
      </c>
      <c r="AJ16" s="11"/>
      <c r="AK16" s="11">
        <f>[10]FP!U7</f>
        <v>36522.603060000001</v>
      </c>
      <c r="AL16" s="11">
        <f>[3]REG6!AK16</f>
        <v>24493.909689999997</v>
      </c>
      <c r="AM16" s="11">
        <f t="shared" si="14"/>
        <v>12028.693370000005</v>
      </c>
      <c r="AN16" s="11">
        <f t="shared" si="15"/>
        <v>49.108915327269692</v>
      </c>
      <c r="AO16" s="11"/>
      <c r="AP16" s="11">
        <f>[11]FP!U7</f>
        <v>77462.823239999998</v>
      </c>
      <c r="AQ16" s="11">
        <f>[3]REG6!AP16</f>
        <v>52620.507309999994</v>
      </c>
      <c r="AR16" s="11">
        <f t="shared" si="16"/>
        <v>24842.315930000004</v>
      </c>
      <c r="AS16" s="11">
        <f t="shared" si="17"/>
        <v>47.21033148473461</v>
      </c>
      <c r="AT16" s="11"/>
      <c r="AU16" s="11">
        <f>[12]FP!U7</f>
        <v>70798.753259999998</v>
      </c>
      <c r="AV16" s="11">
        <f>[3]REG6!AU16</f>
        <v>49020.282449999999</v>
      </c>
      <c r="AW16" s="11">
        <f t="shared" si="18"/>
        <v>21778.470809999999</v>
      </c>
      <c r="AX16" s="11">
        <f t="shared" si="19"/>
        <v>44.427469042459592</v>
      </c>
      <c r="AY16" s="11"/>
      <c r="AZ16" s="11">
        <f t="shared" si="20"/>
        <v>883697.08209000004</v>
      </c>
      <c r="BA16" s="11">
        <f t="shared" si="20"/>
        <v>620188.80405999999</v>
      </c>
      <c r="BB16" s="11">
        <f t="shared" si="21"/>
        <v>263508.27803000004</v>
      </c>
      <c r="BC16" s="11">
        <f t="shared" si="22"/>
        <v>42.488396485871903</v>
      </c>
    </row>
    <row r="17" spans="1:55" s="12" customFormat="1" ht="15" customHeight="1" x14ac:dyDescent="0.2">
      <c r="A17" s="13" t="s">
        <v>30</v>
      </c>
      <c r="B17" s="11">
        <f>[2]FP!U10</f>
        <v>298723.78894</v>
      </c>
      <c r="C17" s="11">
        <f>[3]REG6!B17</f>
        <v>253216.53179000004</v>
      </c>
      <c r="D17" s="11">
        <f t="shared" si="0"/>
        <v>45507.257149999961</v>
      </c>
      <c r="E17" s="11">
        <f t="shared" si="1"/>
        <v>17.971676978713411</v>
      </c>
      <c r="F17" s="11"/>
      <c r="G17" s="11">
        <f>[4]FP!U10</f>
        <v>168276.86171</v>
      </c>
      <c r="H17" s="11">
        <f>[3]REG6!G17</f>
        <v>135234.49277000001</v>
      </c>
      <c r="I17" s="11">
        <f t="shared" si="2"/>
        <v>33042.368939999986</v>
      </c>
      <c r="J17" s="11">
        <f t="shared" si="3"/>
        <v>24.433388452306158</v>
      </c>
      <c r="K17" s="11"/>
      <c r="L17" s="11">
        <f>[5]FP!U10</f>
        <v>236175.49609999999</v>
      </c>
      <c r="M17" s="11">
        <f>[3]REG6!L17</f>
        <v>187054.83598999999</v>
      </c>
      <c r="N17" s="11">
        <f t="shared" si="4"/>
        <v>49120.660109999997</v>
      </c>
      <c r="O17" s="11">
        <f t="shared" si="5"/>
        <v>26.26003217186323</v>
      </c>
      <c r="P17" s="11"/>
      <c r="Q17" s="11">
        <f>[6]FP!U10</f>
        <v>699191.56732999999</v>
      </c>
      <c r="R17" s="11">
        <f>[3]REG6!Q17</f>
        <v>638041.31727</v>
      </c>
      <c r="S17" s="11">
        <f t="shared" si="6"/>
        <v>61150.250059999991</v>
      </c>
      <c r="T17" s="11">
        <f t="shared" si="7"/>
        <v>9.5840580233337835</v>
      </c>
      <c r="U17" s="11"/>
      <c r="V17" s="11">
        <f>[7]FP!U10</f>
        <v>30415.51801</v>
      </c>
      <c r="W17" s="11">
        <f>[3]REG6!V17</f>
        <v>9393.0625799999998</v>
      </c>
      <c r="X17" s="11">
        <f t="shared" si="8"/>
        <v>21022.455430000002</v>
      </c>
      <c r="Y17" s="11">
        <f t="shared" si="9"/>
        <v>223.80831864957088</v>
      </c>
      <c r="Z17" s="11"/>
      <c r="AA17" s="11">
        <f>[8]FP!U10</f>
        <v>311614.90020000003</v>
      </c>
      <c r="AB17" s="11">
        <f>[3]REG6!AA17</f>
        <v>215055.93188999998</v>
      </c>
      <c r="AC17" s="11">
        <f t="shared" si="10"/>
        <v>96558.968310000055</v>
      </c>
      <c r="AD17" s="11">
        <f t="shared" si="11"/>
        <v>44.899467529865426</v>
      </c>
      <c r="AE17" s="11"/>
      <c r="AF17" s="11">
        <f>[9]FP!U10</f>
        <v>224398.39985999998</v>
      </c>
      <c r="AG17" s="11">
        <f>[3]REG6!AF17</f>
        <v>185144.59781000001</v>
      </c>
      <c r="AH17" s="11">
        <f t="shared" si="12"/>
        <v>39253.802049999969</v>
      </c>
      <c r="AI17" s="11">
        <f t="shared" si="13"/>
        <v>21.201699922286256</v>
      </c>
      <c r="AJ17" s="11"/>
      <c r="AK17" s="11">
        <f>[10]FP!U10</f>
        <v>117910.48273000002</v>
      </c>
      <c r="AL17" s="11">
        <f>[3]REG6!AK17</f>
        <v>92458.329060000004</v>
      </c>
      <c r="AM17" s="11">
        <f t="shared" si="14"/>
        <v>25452.153670000014</v>
      </c>
      <c r="AN17" s="11">
        <f t="shared" si="15"/>
        <v>27.528243186704216</v>
      </c>
      <c r="AO17" s="11"/>
      <c r="AP17" s="11">
        <f>[11]FP!U10</f>
        <v>295462.88956000004</v>
      </c>
      <c r="AQ17" s="11">
        <f>[3]REG6!AP17</f>
        <v>260071.06858999998</v>
      </c>
      <c r="AR17" s="11">
        <f t="shared" si="16"/>
        <v>35391.820970000059</v>
      </c>
      <c r="AS17" s="11">
        <f t="shared" si="17"/>
        <v>13.608519072067562</v>
      </c>
      <c r="AT17" s="11"/>
      <c r="AU17" s="11">
        <f>[12]FP!U10</f>
        <v>243495.53720999998</v>
      </c>
      <c r="AV17" s="11">
        <f>[3]REG6!AU17</f>
        <v>234675.30854999999</v>
      </c>
      <c r="AW17" s="11">
        <f t="shared" si="18"/>
        <v>8820.2286599999934</v>
      </c>
      <c r="AX17" s="11">
        <f t="shared" si="19"/>
        <v>3.7584817569849931</v>
      </c>
      <c r="AY17" s="11"/>
      <c r="AZ17" s="11">
        <f t="shared" si="20"/>
        <v>2625665.4416499995</v>
      </c>
      <c r="BA17" s="11">
        <f t="shared" si="20"/>
        <v>2210345.4762999997</v>
      </c>
      <c r="BB17" s="11">
        <f t="shared" si="21"/>
        <v>415319.96534999972</v>
      </c>
      <c r="BC17" s="11">
        <f t="shared" si="22"/>
        <v>18.789821310884992</v>
      </c>
    </row>
    <row r="18" spans="1:55" s="12" customFormat="1" ht="15" customHeight="1" x14ac:dyDescent="0.2">
      <c r="A18" s="13" t="s">
        <v>31</v>
      </c>
      <c r="B18" s="11">
        <f>[2]FP!U11</f>
        <v>309.12651000000005</v>
      </c>
      <c r="C18" s="11">
        <f>[3]REG6!B18</f>
        <v>1512.0262299999999</v>
      </c>
      <c r="D18" s="11">
        <f t="shared" si="0"/>
        <v>-1202.8997199999999</v>
      </c>
      <c r="E18" s="11">
        <f t="shared" si="1"/>
        <v>-79.555479669158913</v>
      </c>
      <c r="F18" s="11"/>
      <c r="G18" s="11">
        <f>[4]FP!U11</f>
        <v>0</v>
      </c>
      <c r="H18" s="11">
        <f>[3]REG6!G18</f>
        <v>0</v>
      </c>
      <c r="I18" s="11">
        <f t="shared" si="2"/>
        <v>0</v>
      </c>
      <c r="J18" s="11"/>
      <c r="K18" s="11"/>
      <c r="L18" s="11">
        <f>[5]FP!U11</f>
        <v>0</v>
      </c>
      <c r="M18" s="11">
        <f>[3]REG6!L18</f>
        <v>0</v>
      </c>
      <c r="N18" s="11">
        <f t="shared" si="4"/>
        <v>0</v>
      </c>
      <c r="O18" s="11"/>
      <c r="P18" s="11"/>
      <c r="Q18" s="11">
        <f>[6]FP!U11</f>
        <v>11783.769530000001</v>
      </c>
      <c r="R18" s="11">
        <f>[3]REG6!Q18</f>
        <v>11653.289519999998</v>
      </c>
      <c r="S18" s="11">
        <f t="shared" si="6"/>
        <v>130.48001000000295</v>
      </c>
      <c r="T18" s="11">
        <f t="shared" si="7"/>
        <v>1.119683929383769</v>
      </c>
      <c r="U18" s="11"/>
      <c r="V18" s="11">
        <f>[7]FP!U11</f>
        <v>0</v>
      </c>
      <c r="W18" s="11">
        <f>[3]REG6!V18</f>
        <v>0</v>
      </c>
      <c r="X18" s="11">
        <f t="shared" si="8"/>
        <v>0</v>
      </c>
      <c r="Y18" s="11"/>
      <c r="Z18" s="11"/>
      <c r="AA18" s="11">
        <f>[8]FP!U11</f>
        <v>0</v>
      </c>
      <c r="AB18" s="11">
        <f>[3]REG6!AA18</f>
        <v>0</v>
      </c>
      <c r="AC18" s="11">
        <f t="shared" si="10"/>
        <v>0</v>
      </c>
      <c r="AD18" s="11"/>
      <c r="AE18" s="11"/>
      <c r="AF18" s="11">
        <f>[9]FP!U11</f>
        <v>0</v>
      </c>
      <c r="AG18" s="11">
        <f>[3]REG6!AF18</f>
        <v>0</v>
      </c>
      <c r="AH18" s="11">
        <f t="shared" si="12"/>
        <v>0</v>
      </c>
      <c r="AI18" s="11"/>
      <c r="AJ18" s="11"/>
      <c r="AK18" s="11">
        <f>[10]FP!U11</f>
        <v>0</v>
      </c>
      <c r="AL18" s="11">
        <f>[3]REG6!AK18</f>
        <v>0</v>
      </c>
      <c r="AM18" s="11">
        <f t="shared" si="14"/>
        <v>0</v>
      </c>
      <c r="AN18" s="11"/>
      <c r="AO18" s="11"/>
      <c r="AP18" s="11">
        <f>[11]FP!U11</f>
        <v>0</v>
      </c>
      <c r="AQ18" s="11">
        <f>[3]REG6!AP18</f>
        <v>0</v>
      </c>
      <c r="AR18" s="11">
        <f t="shared" si="16"/>
        <v>0</v>
      </c>
      <c r="AS18" s="11"/>
      <c r="AT18" s="11"/>
      <c r="AU18" s="11">
        <f>[12]FP!U11</f>
        <v>965.9671800000001</v>
      </c>
      <c r="AV18" s="11">
        <f>[3]REG6!AU18</f>
        <v>6423.8137099999994</v>
      </c>
      <c r="AW18" s="11">
        <f t="shared" si="18"/>
        <v>-5457.8465299999989</v>
      </c>
      <c r="AX18" s="11">
        <f t="shared" si="19"/>
        <v>-84.962714929041724</v>
      </c>
      <c r="AY18" s="11"/>
      <c r="AZ18" s="11">
        <f t="shared" si="20"/>
        <v>13058.863220000001</v>
      </c>
      <c r="BA18" s="11">
        <f t="shared" si="20"/>
        <v>19589.129459999996</v>
      </c>
      <c r="BB18" s="11">
        <f t="shared" si="21"/>
        <v>-6530.2662399999954</v>
      </c>
      <c r="BC18" s="11">
        <f t="shared" si="22"/>
        <v>-33.336173786254598</v>
      </c>
    </row>
    <row r="19" spans="1:55" s="12" customFormat="1" ht="15" customHeight="1" x14ac:dyDescent="0.2">
      <c r="A19" s="13" t="s">
        <v>32</v>
      </c>
      <c r="B19" s="11">
        <f>[2]FP!U12</f>
        <v>0</v>
      </c>
      <c r="C19" s="11">
        <f>[3]REG6!B19</f>
        <v>6133.0112899999986</v>
      </c>
      <c r="D19" s="11">
        <f t="shared" si="0"/>
        <v>-6133.0112899999986</v>
      </c>
      <c r="E19" s="11">
        <f t="shared" si="1"/>
        <v>-100</v>
      </c>
      <c r="F19" s="11"/>
      <c r="G19" s="11">
        <f>[4]FP!U12</f>
        <v>0</v>
      </c>
      <c r="H19" s="11">
        <f>[3]REG6!G19</f>
        <v>0</v>
      </c>
      <c r="I19" s="11">
        <f t="shared" si="2"/>
        <v>0</v>
      </c>
      <c r="J19" s="11"/>
      <c r="K19" s="11"/>
      <c r="L19" s="11">
        <f>[5]FP!U12</f>
        <v>-6966.8895300000004</v>
      </c>
      <c r="M19" s="11">
        <f>[3]REG6!L19</f>
        <v>-34777.117279999999</v>
      </c>
      <c r="N19" s="11">
        <f t="shared" si="4"/>
        <v>27810.227749999998</v>
      </c>
      <c r="O19" s="11">
        <f t="shared" si="5"/>
        <v>-79.967029831979218</v>
      </c>
      <c r="P19" s="11"/>
      <c r="Q19" s="11">
        <f>[6]FP!U12</f>
        <v>43.121940000000002</v>
      </c>
      <c r="R19" s="11">
        <f>[3]REG6!Q19</f>
        <v>44745.127470000007</v>
      </c>
      <c r="S19" s="11">
        <f t="shared" si="6"/>
        <v>-44702.005530000009</v>
      </c>
      <c r="T19" s="11">
        <f t="shared" si="7"/>
        <v>-99.903627629558301</v>
      </c>
      <c r="U19" s="11"/>
      <c r="V19" s="11">
        <f>[7]FP!U12</f>
        <v>8157.9613100000006</v>
      </c>
      <c r="W19" s="11">
        <f>[3]REG6!V19</f>
        <v>8447.8389800000004</v>
      </c>
      <c r="X19" s="11">
        <f t="shared" si="8"/>
        <v>-289.87766999999985</v>
      </c>
      <c r="Y19" s="11">
        <f t="shared" si="9"/>
        <v>-3.4313825190830025</v>
      </c>
      <c r="Z19" s="11"/>
      <c r="AA19" s="11">
        <f>[8]FP!U12</f>
        <v>0</v>
      </c>
      <c r="AB19" s="11">
        <f>[3]REG6!AA19</f>
        <v>22.55837</v>
      </c>
      <c r="AC19" s="11">
        <f t="shared" si="10"/>
        <v>-22.55837</v>
      </c>
      <c r="AD19" s="11">
        <f t="shared" si="11"/>
        <v>-100</v>
      </c>
      <c r="AE19" s="11"/>
      <c r="AF19" s="11">
        <f>[9]FP!U12</f>
        <v>0</v>
      </c>
      <c r="AG19" s="11">
        <f>[3]REG6!AF19</f>
        <v>0</v>
      </c>
      <c r="AH19" s="11">
        <f t="shared" si="12"/>
        <v>0</v>
      </c>
      <c r="AI19" s="11"/>
      <c r="AJ19" s="11"/>
      <c r="AK19" s="11">
        <f>[10]FP!U12</f>
        <v>0</v>
      </c>
      <c r="AL19" s="11">
        <f>[3]REG6!AK19</f>
        <v>60.634230000000002</v>
      </c>
      <c r="AM19" s="11">
        <f t="shared" si="14"/>
        <v>-60.634230000000002</v>
      </c>
      <c r="AN19" s="11">
        <f t="shared" si="15"/>
        <v>-100</v>
      </c>
      <c r="AO19" s="11"/>
      <c r="AP19" s="11">
        <f>[11]FP!U12</f>
        <v>0</v>
      </c>
      <c r="AQ19" s="11">
        <f>[3]REG6!AP19</f>
        <v>0</v>
      </c>
      <c r="AR19" s="11">
        <f t="shared" si="16"/>
        <v>0</v>
      </c>
      <c r="AS19" s="11"/>
      <c r="AT19" s="11"/>
      <c r="AU19" s="11">
        <f>[12]FP!U12</f>
        <v>0</v>
      </c>
      <c r="AV19" s="11">
        <f>[3]REG6!AU19</f>
        <v>0</v>
      </c>
      <c r="AW19" s="11">
        <f t="shared" si="18"/>
        <v>0</v>
      </c>
      <c r="AX19" s="11"/>
      <c r="AY19" s="11"/>
      <c r="AZ19" s="11">
        <f t="shared" si="20"/>
        <v>1234.1937200000002</v>
      </c>
      <c r="BA19" s="11">
        <f t="shared" si="20"/>
        <v>24632.053060000006</v>
      </c>
      <c r="BB19" s="11">
        <f t="shared" si="21"/>
        <v>-23397.859340000006</v>
      </c>
      <c r="BC19" s="11">
        <f t="shared" si="22"/>
        <v>-94.989480913370528</v>
      </c>
    </row>
    <row r="20" spans="1:55" s="12" customFormat="1" ht="15" customHeight="1" x14ac:dyDescent="0.2">
      <c r="A20" s="13" t="s">
        <v>33</v>
      </c>
      <c r="B20" s="11">
        <f>B14-B15-B16-B17-B18-B19</f>
        <v>3575430.9940200001</v>
      </c>
      <c r="C20" s="11">
        <f>[3]REG6!B20</f>
        <v>3038181.7553600003</v>
      </c>
      <c r="D20" s="11">
        <f t="shared" si="0"/>
        <v>537249.2386599998</v>
      </c>
      <c r="E20" s="11">
        <f t="shared" si="1"/>
        <v>17.683248795506643</v>
      </c>
      <c r="F20" s="11"/>
      <c r="G20" s="11">
        <f>G14-G15-G16-G17-G18-G19</f>
        <v>1514571.2963899998</v>
      </c>
      <c r="H20" s="11">
        <f>[3]REG6!G20</f>
        <v>1260515.9125199998</v>
      </c>
      <c r="I20" s="11">
        <f t="shared" si="2"/>
        <v>254055.38387000002</v>
      </c>
      <c r="J20" s="11">
        <f t="shared" si="3"/>
        <v>20.154873202837816</v>
      </c>
      <c r="K20" s="11"/>
      <c r="L20" s="11">
        <f>L14-L15-L16-L17-L18-L19</f>
        <v>2805457.4147199998</v>
      </c>
      <c r="M20" s="11">
        <f>[3]REG6!L20</f>
        <v>2383379.5434599998</v>
      </c>
      <c r="N20" s="11">
        <f t="shared" si="4"/>
        <v>422077.87125999993</v>
      </c>
      <c r="O20" s="11">
        <f t="shared" si="5"/>
        <v>17.709217670269211</v>
      </c>
      <c r="P20" s="11"/>
      <c r="Q20" s="11">
        <f>Q14-Q15-Q16-Q17-Q18-Q19</f>
        <v>7750763.4302600017</v>
      </c>
      <c r="R20" s="11">
        <f>[3]REG6!Q20</f>
        <v>6998145.7247000011</v>
      </c>
      <c r="S20" s="11">
        <f t="shared" si="6"/>
        <v>752617.70556000061</v>
      </c>
      <c r="T20" s="11">
        <f t="shared" si="7"/>
        <v>10.754530345140306</v>
      </c>
      <c r="U20" s="11"/>
      <c r="V20" s="11">
        <f>V14-V15-V16-V17-V18-V19</f>
        <v>570375.9452399998</v>
      </c>
      <c r="W20" s="11">
        <f>[3]REG6!V20</f>
        <v>450523.65291</v>
      </c>
      <c r="X20" s="11">
        <f t="shared" si="8"/>
        <v>119852.29232999979</v>
      </c>
      <c r="Y20" s="11">
        <f t="shared" si="9"/>
        <v>26.602885676668876</v>
      </c>
      <c r="Z20" s="11"/>
      <c r="AA20" s="11">
        <f>AA14-AA15-AA16-AA17-AA18-AA19</f>
        <v>3715869.1131000007</v>
      </c>
      <c r="AB20" s="11">
        <f>[3]REG6!AA20</f>
        <v>2927666.4964999994</v>
      </c>
      <c r="AC20" s="11">
        <f t="shared" si="10"/>
        <v>788202.61660000123</v>
      </c>
      <c r="AD20" s="11">
        <f t="shared" si="11"/>
        <v>26.922554790386499</v>
      </c>
      <c r="AE20" s="11"/>
      <c r="AF20" s="11">
        <f>AF14-AF15-AF16-AF17-AF18-AF19</f>
        <v>2341424.4299800005</v>
      </c>
      <c r="AG20" s="11">
        <f>[3]REG6!AF20</f>
        <v>1938825.4945300005</v>
      </c>
      <c r="AH20" s="11">
        <f t="shared" si="12"/>
        <v>402598.93544999999</v>
      </c>
      <c r="AI20" s="11">
        <f t="shared" si="13"/>
        <v>20.765093949189882</v>
      </c>
      <c r="AJ20" s="11"/>
      <c r="AK20" s="11">
        <f>AK14-AK15-AK16-AK17-AK18-AK19</f>
        <v>1351492.36717</v>
      </c>
      <c r="AL20" s="11">
        <f>[3]REG6!AK20</f>
        <v>1108886.6368300002</v>
      </c>
      <c r="AM20" s="11">
        <f t="shared" si="14"/>
        <v>242605.73033999978</v>
      </c>
      <c r="AN20" s="11">
        <f t="shared" si="15"/>
        <v>21.878316708148127</v>
      </c>
      <c r="AO20" s="11"/>
      <c r="AP20" s="11">
        <f>AP14-AP15-AP16-AP17-AP18-AP19</f>
        <v>3104027.3835700001</v>
      </c>
      <c r="AQ20" s="11">
        <f>[3]REG6!AP20</f>
        <v>2663553.3380200001</v>
      </c>
      <c r="AR20" s="11">
        <f t="shared" si="16"/>
        <v>440474.04554999992</v>
      </c>
      <c r="AS20" s="11">
        <f t="shared" si="17"/>
        <v>16.537083724309205</v>
      </c>
      <c r="AT20" s="11"/>
      <c r="AU20" s="11">
        <f>AU14-AU15-AU16-AU17-AU18-AU19</f>
        <v>2529835.1373299998</v>
      </c>
      <c r="AV20" s="11">
        <f>[3]REG6!AU20</f>
        <v>2206090.99786</v>
      </c>
      <c r="AW20" s="11">
        <f t="shared" si="18"/>
        <v>323744.13946999982</v>
      </c>
      <c r="AX20" s="11">
        <f t="shared" si="19"/>
        <v>14.675012942985809</v>
      </c>
      <c r="AY20" s="11"/>
      <c r="AZ20" s="11">
        <f>AZ14-AZ15-AZ16-AZ17-AZ18-AZ19</f>
        <v>29259247.511779997</v>
      </c>
      <c r="BA20" s="11">
        <f>BA14-BA15-BA16-BA17-BA18-BA19</f>
        <v>24975769.552689999</v>
      </c>
      <c r="BB20" s="11">
        <f t="shared" si="21"/>
        <v>4283477.9590899982</v>
      </c>
      <c r="BC20" s="11">
        <f t="shared" si="22"/>
        <v>17.150534441204631</v>
      </c>
    </row>
    <row r="21" spans="1:55" s="12" customFormat="1" ht="15" customHeight="1" x14ac:dyDescent="0.2">
      <c r="A21" s="13" t="s">
        <v>34</v>
      </c>
      <c r="B21" s="11">
        <f>[2]FP!$U$14</f>
        <v>95586.062789999996</v>
      </c>
      <c r="C21" s="11">
        <f>[3]REG6!B21</f>
        <v>90908.779079999993</v>
      </c>
      <c r="D21" s="11">
        <f t="shared" si="0"/>
        <v>4677.2837100000033</v>
      </c>
      <c r="E21" s="11">
        <f t="shared" si="1"/>
        <v>5.1450297290693783</v>
      </c>
      <c r="F21" s="11"/>
      <c r="G21" s="11">
        <f>[4]FP!$U$14</f>
        <v>44151.659729999999</v>
      </c>
      <c r="H21" s="11">
        <f>[3]REG6!G21</f>
        <v>40213.035170000003</v>
      </c>
      <c r="I21" s="11">
        <f t="shared" si="2"/>
        <v>3938.6245599999966</v>
      </c>
      <c r="J21" s="11">
        <f t="shared" si="3"/>
        <v>9.7943976209443537</v>
      </c>
      <c r="K21" s="11"/>
      <c r="L21" s="11">
        <f>[5]FP!$U$14</f>
        <v>89087.766430000003</v>
      </c>
      <c r="M21" s="11">
        <f>[3]REG6!L21</f>
        <v>93772.685769999996</v>
      </c>
      <c r="N21" s="11">
        <f t="shared" si="4"/>
        <v>-4684.9193399999931</v>
      </c>
      <c r="O21" s="11">
        <f t="shared" si="5"/>
        <v>-4.9960383469136005</v>
      </c>
      <c r="P21" s="11"/>
      <c r="Q21" s="11">
        <f>[6]FP!$U$14</f>
        <v>647869.07308999985</v>
      </c>
      <c r="R21" s="11">
        <f>[3]REG6!Q21</f>
        <v>87083.191930000001</v>
      </c>
      <c r="S21" s="11">
        <f t="shared" si="6"/>
        <v>560785.88115999987</v>
      </c>
      <c r="T21" s="11">
        <f t="shared" si="7"/>
        <v>643.96569387439979</v>
      </c>
      <c r="U21" s="11"/>
      <c r="V21" s="11">
        <f>[7]FP!$U$14</f>
        <v>11932.50151</v>
      </c>
      <c r="W21" s="11">
        <f>[3]REG6!V21</f>
        <v>8327.4703000000009</v>
      </c>
      <c r="X21" s="11">
        <f t="shared" si="8"/>
        <v>3605.0312099999992</v>
      </c>
      <c r="Y21" s="11">
        <f t="shared" si="9"/>
        <v>43.290832391200468</v>
      </c>
      <c r="Z21" s="11"/>
      <c r="AA21" s="11">
        <f>[8]FP!$U$14</f>
        <v>72639.733139999997</v>
      </c>
      <c r="AB21" s="11">
        <f>[3]REG6!AA21</f>
        <v>73002.30823000001</v>
      </c>
      <c r="AC21" s="11">
        <f t="shared" si="10"/>
        <v>-362.57509000001301</v>
      </c>
      <c r="AD21" s="11">
        <f t="shared" si="11"/>
        <v>-0.49666250121528932</v>
      </c>
      <c r="AE21" s="11"/>
      <c r="AF21" s="11">
        <f>[9]FP!$U$14</f>
        <v>39452.904650000004</v>
      </c>
      <c r="AG21" s="11">
        <f>[3]REG6!AF21</f>
        <v>41812.651940000003</v>
      </c>
      <c r="AH21" s="11">
        <f t="shared" si="12"/>
        <v>-2359.7472899999993</v>
      </c>
      <c r="AI21" s="11">
        <f t="shared" si="13"/>
        <v>-5.6436202453414612</v>
      </c>
      <c r="AJ21" s="11"/>
      <c r="AK21" s="11">
        <f>[10]FP!$U$14</f>
        <v>63571.964350000009</v>
      </c>
      <c r="AL21" s="11">
        <f>[3]REG6!AK21</f>
        <v>59394.904600000002</v>
      </c>
      <c r="AM21" s="11">
        <f t="shared" si="14"/>
        <v>4177.0597500000076</v>
      </c>
      <c r="AN21" s="11">
        <f t="shared" si="15"/>
        <v>7.0326903934449749</v>
      </c>
      <c r="AO21" s="11"/>
      <c r="AP21" s="11">
        <f>[11]FP!$U$14</f>
        <v>101446.40978000002</v>
      </c>
      <c r="AQ21" s="11">
        <f>[3]REG6!AP21</f>
        <v>113797.33227</v>
      </c>
      <c r="AR21" s="11">
        <f t="shared" si="16"/>
        <v>-12350.922489999983</v>
      </c>
      <c r="AS21" s="11">
        <f t="shared" si="17"/>
        <v>-10.853437636565769</v>
      </c>
      <c r="AT21" s="11"/>
      <c r="AU21" s="11">
        <f>[12]FP!$U$14</f>
        <v>19270.04031</v>
      </c>
      <c r="AV21" s="11">
        <f>[3]REG6!AU21</f>
        <v>19991.02981</v>
      </c>
      <c r="AW21" s="11">
        <f t="shared" si="18"/>
        <v>-720.98949999999968</v>
      </c>
      <c r="AX21" s="11">
        <f t="shared" si="19"/>
        <v>-3.6065650787001635</v>
      </c>
      <c r="AY21" s="11"/>
      <c r="AZ21" s="11">
        <f>B21+G21+L21+Q21+V21+AA21+AF21+AK21+AP21+AU21</f>
        <v>1185008.1157800001</v>
      </c>
      <c r="BA21" s="11">
        <f>C21+H21+M21+R21+W21+AB21+AG21+AL21+AQ21+AV21</f>
        <v>628303.38910000003</v>
      </c>
      <c r="BB21" s="11">
        <f t="shared" si="21"/>
        <v>556704.72668000008</v>
      </c>
      <c r="BC21" s="11">
        <f t="shared" si="22"/>
        <v>88.604444339770325</v>
      </c>
    </row>
    <row r="22" spans="1:55" s="12" customFormat="1" ht="15" customHeight="1" x14ac:dyDescent="0.2">
      <c r="A22" s="13" t="s">
        <v>35</v>
      </c>
      <c r="B22" s="11">
        <f>B20+B21</f>
        <v>3671017.05681</v>
      </c>
      <c r="C22" s="11">
        <f>[3]REG6!B22</f>
        <v>3129090.5344400001</v>
      </c>
      <c r="D22" s="11">
        <f t="shared" si="0"/>
        <v>541926.5223699999</v>
      </c>
      <c r="E22" s="11">
        <f t="shared" si="1"/>
        <v>17.318978674645034</v>
      </c>
      <c r="F22" s="11"/>
      <c r="G22" s="11">
        <f>G20+G21</f>
        <v>1558722.9561199998</v>
      </c>
      <c r="H22" s="11">
        <f>[3]REG6!G22</f>
        <v>1300728.9476899998</v>
      </c>
      <c r="I22" s="11">
        <f t="shared" si="2"/>
        <v>257994.00842999993</v>
      </c>
      <c r="J22" s="11">
        <f t="shared" si="3"/>
        <v>19.8345711370673</v>
      </c>
      <c r="K22" s="11"/>
      <c r="L22" s="11">
        <f>L20+L21</f>
        <v>2894545.1811499996</v>
      </c>
      <c r="M22" s="11">
        <f>[3]REG6!L22</f>
        <v>2477152.2292299997</v>
      </c>
      <c r="N22" s="11">
        <f t="shared" si="4"/>
        <v>417392.9519199999</v>
      </c>
      <c r="O22" s="11">
        <f t="shared" si="5"/>
        <v>16.849709395927707</v>
      </c>
      <c r="P22" s="11"/>
      <c r="Q22" s="11">
        <f>Q20+Q21</f>
        <v>8398632.5033500008</v>
      </c>
      <c r="R22" s="11">
        <f>[3]REG6!Q22</f>
        <v>7085228.9166300008</v>
      </c>
      <c r="S22" s="11">
        <f t="shared" si="6"/>
        <v>1313403.58672</v>
      </c>
      <c r="T22" s="11">
        <f t="shared" si="7"/>
        <v>18.537207508387798</v>
      </c>
      <c r="U22" s="11"/>
      <c r="V22" s="11">
        <f>V20+V21</f>
        <v>582308.44674999977</v>
      </c>
      <c r="W22" s="11">
        <f>[3]REG6!V22</f>
        <v>458851.12320999999</v>
      </c>
      <c r="X22" s="11">
        <f t="shared" si="8"/>
        <v>123457.32353999978</v>
      </c>
      <c r="Y22" s="11">
        <f t="shared" si="9"/>
        <v>26.905747266417329</v>
      </c>
      <c r="Z22" s="11"/>
      <c r="AA22" s="11">
        <f>AA20+AA21</f>
        <v>3788508.8462400008</v>
      </c>
      <c r="AB22" s="11">
        <f>[3]REG6!AA22</f>
        <v>3000668.8047299995</v>
      </c>
      <c r="AC22" s="11">
        <f t="shared" si="10"/>
        <v>787840.04151000129</v>
      </c>
      <c r="AD22" s="11">
        <f t="shared" si="11"/>
        <v>26.255481453605185</v>
      </c>
      <c r="AE22" s="11"/>
      <c r="AF22" s="11">
        <f>AF20+AF21</f>
        <v>2380877.3346300004</v>
      </c>
      <c r="AG22" s="11">
        <f>[3]REG6!AF22</f>
        <v>1980638.1464700005</v>
      </c>
      <c r="AH22" s="11">
        <f t="shared" si="12"/>
        <v>400239.1881599999</v>
      </c>
      <c r="AI22" s="11">
        <f t="shared" si="13"/>
        <v>20.207587583493112</v>
      </c>
      <c r="AJ22" s="11"/>
      <c r="AK22" s="11">
        <f>AK20+AK21</f>
        <v>1415064.33152</v>
      </c>
      <c r="AL22" s="11">
        <f>[3]REG6!AK22</f>
        <v>1168281.5414300002</v>
      </c>
      <c r="AM22" s="11">
        <f t="shared" si="14"/>
        <v>246782.79008999979</v>
      </c>
      <c r="AN22" s="11">
        <f t="shared" si="15"/>
        <v>21.123571788006913</v>
      </c>
      <c r="AO22" s="11"/>
      <c r="AP22" s="11">
        <f>AP20+AP21</f>
        <v>3205473.7933499999</v>
      </c>
      <c r="AQ22" s="11">
        <f>[3]REG6!AP22</f>
        <v>2777350.6702900003</v>
      </c>
      <c r="AR22" s="11">
        <f t="shared" si="16"/>
        <v>428123.12305999966</v>
      </c>
      <c r="AS22" s="11">
        <f t="shared" si="17"/>
        <v>15.414802590099171</v>
      </c>
      <c r="AT22" s="11"/>
      <c r="AU22" s="11">
        <f>AU20+AU21</f>
        <v>2549105.1776399999</v>
      </c>
      <c r="AV22" s="11">
        <f>[3]REG6!AU22</f>
        <v>2226082.0276700002</v>
      </c>
      <c r="AW22" s="11">
        <f t="shared" si="18"/>
        <v>323023.14996999968</v>
      </c>
      <c r="AX22" s="11">
        <f t="shared" si="19"/>
        <v>14.510837693977619</v>
      </c>
      <c r="AY22" s="11"/>
      <c r="AZ22" s="11">
        <f>AZ20+AZ21</f>
        <v>30444255.627559997</v>
      </c>
      <c r="BA22" s="11">
        <f>BA20+BA21</f>
        <v>25604072.94179</v>
      </c>
      <c r="BB22" s="11">
        <f t="shared" si="21"/>
        <v>4840182.6857699975</v>
      </c>
      <c r="BC22" s="11">
        <f t="shared" si="22"/>
        <v>18.903956010334724</v>
      </c>
    </row>
    <row r="23" spans="1:55" s="12" customFormat="1" ht="15" customHeight="1" x14ac:dyDescent="0.2">
      <c r="A23" s="13" t="s">
        <v>36</v>
      </c>
      <c r="B23" s="11">
        <f>[2]FP!$U$16</f>
        <v>3261181.0697099995</v>
      </c>
      <c r="C23" s="11">
        <f>[3]REG6!B23</f>
        <v>2670235.6291999999</v>
      </c>
      <c r="D23" s="11">
        <f t="shared" si="0"/>
        <v>590945.44050999964</v>
      </c>
      <c r="E23" s="11">
        <f t="shared" si="1"/>
        <v>22.130834973805154</v>
      </c>
      <c r="F23" s="11"/>
      <c r="G23" s="11">
        <f>[4]FP!$U$16</f>
        <v>1281895.1096000001</v>
      </c>
      <c r="H23" s="11">
        <f>[3]REG6!G23</f>
        <v>1018452.50211</v>
      </c>
      <c r="I23" s="11">
        <f t="shared" si="2"/>
        <v>263442.60749000008</v>
      </c>
      <c r="J23" s="11">
        <f t="shared" si="3"/>
        <v>25.866950785059434</v>
      </c>
      <c r="K23" s="11"/>
      <c r="L23" s="11">
        <f>[5]FP!$U$16</f>
        <v>2485314.4289199999</v>
      </c>
      <c r="M23" s="11">
        <f>[3]REG6!L23</f>
        <v>2083024.3219900001</v>
      </c>
      <c r="N23" s="11">
        <f t="shared" si="4"/>
        <v>402290.10692999978</v>
      </c>
      <c r="O23" s="11">
        <f t="shared" si="5"/>
        <v>19.312789710764168</v>
      </c>
      <c r="P23" s="11"/>
      <c r="Q23" s="11">
        <f>[6]FP!$U$16</f>
        <v>7497066.54452</v>
      </c>
      <c r="R23" s="11">
        <f>[3]REG6!Q23</f>
        <v>6349231.5030900007</v>
      </c>
      <c r="S23" s="11">
        <f t="shared" si="6"/>
        <v>1147835.0414299993</v>
      </c>
      <c r="T23" s="11">
        <f t="shared" si="7"/>
        <v>18.078330280938388</v>
      </c>
      <c r="U23" s="11"/>
      <c r="V23" s="11">
        <f>[7]FP!$U$16</f>
        <v>480749.96145</v>
      </c>
      <c r="W23" s="11">
        <f>[3]REG6!V23</f>
        <v>350170.90928000002</v>
      </c>
      <c r="X23" s="11">
        <f t="shared" si="8"/>
        <v>130579.05216999998</v>
      </c>
      <c r="Y23" s="11">
        <f t="shared" si="9"/>
        <v>37.290091412358791</v>
      </c>
      <c r="Z23" s="11"/>
      <c r="AA23" s="11">
        <f>[8]FP!$U$16</f>
        <v>3351987.8465100001</v>
      </c>
      <c r="AB23" s="11">
        <f>[3]REG6!AA23</f>
        <v>2495572.83415</v>
      </c>
      <c r="AC23" s="11">
        <f t="shared" si="10"/>
        <v>856415.01236000005</v>
      </c>
      <c r="AD23" s="11">
        <f t="shared" si="11"/>
        <v>34.317371973304788</v>
      </c>
      <c r="AE23" s="11"/>
      <c r="AF23" s="11">
        <f>[9]FP!$U$16</f>
        <v>2102040.53162</v>
      </c>
      <c r="AG23" s="11">
        <f>[3]REG6!AF23</f>
        <v>1658843.8046799998</v>
      </c>
      <c r="AH23" s="11">
        <f t="shared" si="12"/>
        <v>443196.7269400002</v>
      </c>
      <c r="AI23" s="11">
        <f t="shared" si="13"/>
        <v>26.717206628474301</v>
      </c>
      <c r="AJ23" s="11"/>
      <c r="AK23" s="11">
        <f>[10]FP!$U$16</f>
        <v>1201519.9915100001</v>
      </c>
      <c r="AL23" s="11">
        <f>[3]REG6!AK23</f>
        <v>942432.02642999985</v>
      </c>
      <c r="AM23" s="11">
        <f t="shared" si="14"/>
        <v>259087.96508000023</v>
      </c>
      <c r="AN23" s="11">
        <f t="shared" si="15"/>
        <v>27.491421960843589</v>
      </c>
      <c r="AO23" s="11"/>
      <c r="AP23" s="11">
        <f>[11]FP!$U$16</f>
        <v>2725241.0714499997</v>
      </c>
      <c r="AQ23" s="11">
        <f>[3]REG6!AP23</f>
        <v>2279450.8361600004</v>
      </c>
      <c r="AR23" s="11">
        <f t="shared" si="16"/>
        <v>445790.23528999928</v>
      </c>
      <c r="AS23" s="11">
        <f t="shared" si="17"/>
        <v>19.556913806528271</v>
      </c>
      <c r="AT23" s="11"/>
      <c r="AU23" s="11">
        <f>[12]FP!$U$16</f>
        <v>2273517.0723700002</v>
      </c>
      <c r="AV23" s="11">
        <f>[3]REG6!AU23</f>
        <v>1875888.1535100001</v>
      </c>
      <c r="AW23" s="11">
        <f t="shared" si="18"/>
        <v>397628.91886000009</v>
      </c>
      <c r="AX23" s="11">
        <f t="shared" si="19"/>
        <v>21.196835115995118</v>
      </c>
      <c r="AY23" s="11"/>
      <c r="AZ23" s="11">
        <f>B23+G23+L23+Q23+V23+AA23+AF23+AK23+AP23+AU23</f>
        <v>26660513.627659999</v>
      </c>
      <c r="BA23" s="11">
        <f>C23+H23+M23+R23+W23+AB23+AG23+AL23+AQ23+AV23</f>
        <v>21723302.520600002</v>
      </c>
      <c r="BB23" s="11">
        <f t="shared" si="21"/>
        <v>4937211.1070599966</v>
      </c>
      <c r="BC23" s="11">
        <f t="shared" si="22"/>
        <v>22.727718782068639</v>
      </c>
    </row>
    <row r="24" spans="1:55" s="12" customFormat="1" ht="15" customHeight="1" x14ac:dyDescent="0.2">
      <c r="A24" s="13" t="s">
        <v>37</v>
      </c>
      <c r="B24" s="11">
        <f>ROUND((B23/B22*100),0)</f>
        <v>89</v>
      </c>
      <c r="C24" s="11">
        <f>[3]REG6!B24</f>
        <v>85</v>
      </c>
      <c r="D24" s="14" t="s">
        <v>38</v>
      </c>
      <c r="E24" s="11">
        <f>B24-C24</f>
        <v>4</v>
      </c>
      <c r="F24" s="11"/>
      <c r="G24" s="11">
        <f>ROUND((G23/G22*100),0)</f>
        <v>82</v>
      </c>
      <c r="H24" s="11">
        <f>[3]REG6!G24</f>
        <v>78</v>
      </c>
      <c r="I24" s="14" t="s">
        <v>38</v>
      </c>
      <c r="J24" s="11">
        <f>G24-H24</f>
        <v>4</v>
      </c>
      <c r="K24" s="11"/>
      <c r="L24" s="11">
        <f>ROUND((L23/L22*100),0)</f>
        <v>86</v>
      </c>
      <c r="M24" s="11">
        <f>[3]REG6!L24</f>
        <v>84</v>
      </c>
      <c r="N24" s="14" t="s">
        <v>38</v>
      </c>
      <c r="O24" s="11">
        <f>L24-M24</f>
        <v>2</v>
      </c>
      <c r="P24" s="11"/>
      <c r="Q24" s="11">
        <f>ROUND((Q23/Q22*100),0)</f>
        <v>89</v>
      </c>
      <c r="R24" s="11">
        <f>[3]REG6!Q24</f>
        <v>90</v>
      </c>
      <c r="S24" s="14" t="s">
        <v>38</v>
      </c>
      <c r="T24" s="11">
        <f>Q24-R24</f>
        <v>-1</v>
      </c>
      <c r="U24" s="11"/>
      <c r="V24" s="11">
        <f>ROUND((V23/V22*100),0)</f>
        <v>83</v>
      </c>
      <c r="W24" s="11">
        <f>[3]REG6!V24</f>
        <v>76</v>
      </c>
      <c r="X24" s="14" t="s">
        <v>38</v>
      </c>
      <c r="Y24" s="11">
        <f>V24-W24</f>
        <v>7</v>
      </c>
      <c r="Z24" s="11"/>
      <c r="AA24" s="11">
        <f>ROUND((AA23/AA22*100),0)</f>
        <v>88</v>
      </c>
      <c r="AB24" s="11">
        <f>[3]REG6!AA24</f>
        <v>83</v>
      </c>
      <c r="AC24" s="14" t="s">
        <v>38</v>
      </c>
      <c r="AD24" s="11">
        <f>AA24-AB24</f>
        <v>5</v>
      </c>
      <c r="AE24" s="11"/>
      <c r="AF24" s="11">
        <f>ROUND((AF23/AF22*100),0)</f>
        <v>88</v>
      </c>
      <c r="AG24" s="11">
        <f>[3]REG6!AF24</f>
        <v>84</v>
      </c>
      <c r="AH24" s="14" t="s">
        <v>38</v>
      </c>
      <c r="AI24" s="11">
        <f>AF24-AG24</f>
        <v>4</v>
      </c>
      <c r="AJ24" s="11"/>
      <c r="AK24" s="11">
        <f>ROUND((AK23/AK22*100),0)</f>
        <v>85</v>
      </c>
      <c r="AL24" s="11">
        <f>[3]REG6!AK24</f>
        <v>81</v>
      </c>
      <c r="AM24" s="14" t="s">
        <v>38</v>
      </c>
      <c r="AN24" s="11">
        <f>AK24-AL24</f>
        <v>4</v>
      </c>
      <c r="AO24" s="11"/>
      <c r="AP24" s="11">
        <f>ROUND((AP23/AP22*100),0)</f>
        <v>85</v>
      </c>
      <c r="AQ24" s="11">
        <f>[3]REG6!AP24</f>
        <v>82</v>
      </c>
      <c r="AR24" s="14" t="s">
        <v>38</v>
      </c>
      <c r="AS24" s="11">
        <f>AP24-AQ24</f>
        <v>3</v>
      </c>
      <c r="AT24" s="11"/>
      <c r="AU24" s="11">
        <f>ROUND((AU23/AU22*100),0)</f>
        <v>89</v>
      </c>
      <c r="AV24" s="11">
        <f>[3]REG6!AU24</f>
        <v>84</v>
      </c>
      <c r="AW24" s="14" t="s">
        <v>38</v>
      </c>
      <c r="AX24" s="11">
        <f>AU24-AV24</f>
        <v>5</v>
      </c>
      <c r="AY24" s="11"/>
      <c r="AZ24" s="11">
        <f>ROUND((AZ23/AZ22*100),0)</f>
        <v>88</v>
      </c>
      <c r="BA24" s="11">
        <f>ROUND((BA23/BA22*100),0)</f>
        <v>85</v>
      </c>
      <c r="BB24" s="14" t="s">
        <v>38</v>
      </c>
      <c r="BC24" s="11">
        <f>AZ24-BA24</f>
        <v>3</v>
      </c>
    </row>
    <row r="25" spans="1:55" s="12" customFormat="1" ht="15" customHeight="1" x14ac:dyDescent="0.2">
      <c r="A25" s="13" t="s">
        <v>39</v>
      </c>
      <c r="B25" s="11">
        <f>[2]FP!$U$18</f>
        <v>377983.69540000003</v>
      </c>
      <c r="C25" s="11">
        <f>[3]REG6!B25</f>
        <v>297223.38276000001</v>
      </c>
      <c r="D25" s="11">
        <f>B25-C25</f>
        <v>80760.312640000018</v>
      </c>
      <c r="E25" s="11">
        <f>D25/C25*100</f>
        <v>27.17158787779891</v>
      </c>
      <c r="F25" s="11"/>
      <c r="G25" s="11">
        <f>[4]FP!$U$18</f>
        <v>167402.74629000001</v>
      </c>
      <c r="H25" s="11">
        <f>[3]REG6!G25</f>
        <v>148280.41120999999</v>
      </c>
      <c r="I25" s="11">
        <f>G25-H25</f>
        <v>19122.335080000019</v>
      </c>
      <c r="J25" s="11">
        <f>I25/H25*100</f>
        <v>12.896062887847194</v>
      </c>
      <c r="K25" s="11"/>
      <c r="L25" s="11">
        <f>[5]FP!$U$18</f>
        <v>317004.14529000001</v>
      </c>
      <c r="M25" s="11">
        <f>[3]REG6!L25</f>
        <v>324704.78668999998</v>
      </c>
      <c r="N25" s="11">
        <f>L25-M25</f>
        <v>-7700.6413999999641</v>
      </c>
      <c r="O25" s="11">
        <f>N25/M25*100</f>
        <v>-2.3715823466907713</v>
      </c>
      <c r="P25" s="11"/>
      <c r="Q25" s="11">
        <f>[6]FP!$U$18</f>
        <v>882258.38313000009</v>
      </c>
      <c r="R25" s="11">
        <f>[3]REG6!Q25</f>
        <v>391016.02730000002</v>
      </c>
      <c r="S25" s="11">
        <f>Q25-R25</f>
        <v>491242.35583000007</v>
      </c>
      <c r="T25" s="11">
        <f>S25/R25*100</f>
        <v>125.63228142387707</v>
      </c>
      <c r="U25" s="11"/>
      <c r="V25" s="11">
        <f>[7]FP!$U$18</f>
        <v>78052.296069999997</v>
      </c>
      <c r="W25" s="11">
        <f>[3]REG6!V25</f>
        <v>71890.540559999994</v>
      </c>
      <c r="X25" s="11">
        <f>V25-W25</f>
        <v>6161.7555100000027</v>
      </c>
      <c r="Y25" s="11">
        <f>X25/W25*100</f>
        <v>8.5710240345979702</v>
      </c>
      <c r="Z25" s="11"/>
      <c r="AA25" s="11">
        <f>[8]FP!$U$18</f>
        <v>299346.95203000004</v>
      </c>
      <c r="AB25" s="11">
        <f>[3]REG6!AA25</f>
        <v>314386.56785999995</v>
      </c>
      <c r="AC25" s="11">
        <f>AA25-AB25</f>
        <v>-15039.615829999908</v>
      </c>
      <c r="AD25" s="11">
        <f>AC25/AB25*100</f>
        <v>-4.7837971998527706</v>
      </c>
      <c r="AE25" s="11"/>
      <c r="AF25" s="11">
        <f>[9]FP!$U$18</f>
        <v>236817.98927000002</v>
      </c>
      <c r="AG25" s="11">
        <f>[3]REG6!AF25</f>
        <v>208095.86541999999</v>
      </c>
      <c r="AH25" s="11">
        <f>AF25-AG25</f>
        <v>28722.123850000033</v>
      </c>
      <c r="AI25" s="11">
        <f>AH25/AG25*100</f>
        <v>13.802352003500962</v>
      </c>
      <c r="AJ25" s="11"/>
      <c r="AK25" s="11">
        <f>[10]FP!$U$18</f>
        <v>186947.73437999998</v>
      </c>
      <c r="AL25" s="11">
        <f>[3]REG6!AK25</f>
        <v>162592.36231999999</v>
      </c>
      <c r="AM25" s="11">
        <f>AK25-AL25</f>
        <v>24355.372059999994</v>
      </c>
      <c r="AN25" s="11">
        <f>AM25/AL25*100</f>
        <v>14.979407219673636</v>
      </c>
      <c r="AO25" s="11"/>
      <c r="AP25" s="11">
        <f>[11]FP!$U$18</f>
        <v>302350.64883999998</v>
      </c>
      <c r="AQ25" s="11">
        <f>[3]REG6!AP25</f>
        <v>326148.29267999995</v>
      </c>
      <c r="AR25" s="11">
        <f>AP25-AQ25</f>
        <v>-23797.643839999975</v>
      </c>
      <c r="AS25" s="11">
        <f>AR25/AQ25*100</f>
        <v>-7.2965716436691599</v>
      </c>
      <c r="AT25" s="11"/>
      <c r="AU25" s="11">
        <f>[12]FP!$U$18</f>
        <v>232351.57418999998</v>
      </c>
      <c r="AV25" s="11">
        <f>[3]REG6!AU25</f>
        <v>266268.22785000002</v>
      </c>
      <c r="AW25" s="11">
        <f>AU25-AV25</f>
        <v>-33916.65366000004</v>
      </c>
      <c r="AX25" s="11">
        <f>AW25/AV25*100</f>
        <v>-12.737777215803121</v>
      </c>
      <c r="AY25" s="11"/>
      <c r="AZ25" s="11">
        <f>B25+G25+L25+Q25+V25+AA25+AF25+AK25+AP25+AU25</f>
        <v>3080516.1648900001</v>
      </c>
      <c r="BA25" s="11">
        <f>C25+H25+M25+R25+W25+AB25+AG25+AL25+AQ25+AV25</f>
        <v>2510606.4646499995</v>
      </c>
      <c r="BB25" s="11">
        <f>AZ25-BA25</f>
        <v>569909.70024000062</v>
      </c>
      <c r="BC25" s="11">
        <f>BB25/BA25*100</f>
        <v>22.700080967068288</v>
      </c>
    </row>
    <row r="26" spans="1:55" s="12" customFormat="1" ht="15" customHeight="1" x14ac:dyDescent="0.2">
      <c r="A26" s="13" t="s">
        <v>37</v>
      </c>
      <c r="B26" s="11">
        <f>ROUND((B25/B22*100),0)</f>
        <v>10</v>
      </c>
      <c r="C26" s="11">
        <f>[3]REG6!B26</f>
        <v>9</v>
      </c>
      <c r="D26" s="11"/>
      <c r="E26" s="11">
        <f>B26-C26</f>
        <v>1</v>
      </c>
      <c r="F26" s="11"/>
      <c r="G26" s="11">
        <f>ROUND((G25/G22*100),0)</f>
        <v>11</v>
      </c>
      <c r="H26" s="11">
        <f>[3]REG6!G26</f>
        <v>11</v>
      </c>
      <c r="I26" s="11"/>
      <c r="J26" s="11">
        <f>G26-H26</f>
        <v>0</v>
      </c>
      <c r="K26" s="11"/>
      <c r="L26" s="11">
        <f>ROUND((L25/L22*100),0)</f>
        <v>11</v>
      </c>
      <c r="M26" s="11">
        <f>[3]REG6!L26</f>
        <v>13</v>
      </c>
      <c r="N26" s="11"/>
      <c r="O26" s="11">
        <f>L26-M26</f>
        <v>-2</v>
      </c>
      <c r="P26" s="11"/>
      <c r="Q26" s="11">
        <f>ROUND((Q25/Q22*100),0)</f>
        <v>11</v>
      </c>
      <c r="R26" s="11">
        <f>[3]REG6!Q26</f>
        <v>6</v>
      </c>
      <c r="S26" s="11"/>
      <c r="T26" s="11">
        <f>Q26-R26</f>
        <v>5</v>
      </c>
      <c r="U26" s="11"/>
      <c r="V26" s="11">
        <f>ROUND((V25/V22*100),0)</f>
        <v>13</v>
      </c>
      <c r="W26" s="11">
        <f>[3]REG6!V26</f>
        <v>16</v>
      </c>
      <c r="X26" s="11"/>
      <c r="Y26" s="11">
        <f>V26-W26</f>
        <v>-3</v>
      </c>
      <c r="Z26" s="11"/>
      <c r="AA26" s="11">
        <f>ROUND((AA25/AA22*100),0)</f>
        <v>8</v>
      </c>
      <c r="AB26" s="11">
        <f>[3]REG6!AA26</f>
        <v>10</v>
      </c>
      <c r="AC26" s="11"/>
      <c r="AD26" s="11">
        <f>AA26-AB26</f>
        <v>-2</v>
      </c>
      <c r="AE26" s="11"/>
      <c r="AF26" s="11">
        <f>ROUND((AF25/AF22*100),0)</f>
        <v>10</v>
      </c>
      <c r="AG26" s="11">
        <f>[3]REG6!AF26</f>
        <v>11</v>
      </c>
      <c r="AH26" s="11"/>
      <c r="AI26" s="11">
        <f>AF26-AG26</f>
        <v>-1</v>
      </c>
      <c r="AJ26" s="11"/>
      <c r="AK26" s="11">
        <f>ROUND((AK25/AK22*100),0)</f>
        <v>13</v>
      </c>
      <c r="AL26" s="11">
        <f>[3]REG6!AK26</f>
        <v>14</v>
      </c>
      <c r="AM26" s="11"/>
      <c r="AN26" s="11">
        <f>AK26-AL26</f>
        <v>-1</v>
      </c>
      <c r="AO26" s="11"/>
      <c r="AP26" s="11">
        <f>ROUND((AP25/AP22*100),0)</f>
        <v>9</v>
      </c>
      <c r="AQ26" s="11">
        <f>[3]REG6!AP26</f>
        <v>12</v>
      </c>
      <c r="AR26" s="11"/>
      <c r="AS26" s="11">
        <f>AP26-AQ26</f>
        <v>-3</v>
      </c>
      <c r="AT26" s="11"/>
      <c r="AU26" s="11">
        <f>ROUND((AU25/AU22*100),0)</f>
        <v>9</v>
      </c>
      <c r="AV26" s="11">
        <f>[3]REG6!AU26</f>
        <v>12</v>
      </c>
      <c r="AW26" s="11"/>
      <c r="AX26" s="11">
        <f>AU26-AV26</f>
        <v>-3</v>
      </c>
      <c r="AY26" s="11"/>
      <c r="AZ26" s="11">
        <f>ROUND((AZ25/AZ22*100),0)</f>
        <v>10</v>
      </c>
      <c r="BA26" s="11">
        <f>ROUND((BA25/BA22*100),0)</f>
        <v>10</v>
      </c>
      <c r="BB26" s="11"/>
      <c r="BC26" s="11">
        <f>AZ26-BA26</f>
        <v>0</v>
      </c>
    </row>
    <row r="27" spans="1:55" s="12" customFormat="1" ht="15" customHeight="1" x14ac:dyDescent="0.2">
      <c r="A27" s="13" t="s">
        <v>40</v>
      </c>
      <c r="B27" s="11">
        <f>B22-B23-B25</f>
        <v>31852.291700000467</v>
      </c>
      <c r="C27" s="11">
        <f>[3]REG6!B27</f>
        <v>161631.52248000022</v>
      </c>
      <c r="D27" s="11">
        <f>B27-C27</f>
        <v>-129779.23077999975</v>
      </c>
      <c r="E27" s="11">
        <f>D27/C27*100</f>
        <v>-80.293267543809861</v>
      </c>
      <c r="F27" s="11"/>
      <c r="G27" s="11">
        <f>G22-G23-G25</f>
        <v>109425.10022999966</v>
      </c>
      <c r="H27" s="11">
        <f>[3]REG6!G27</f>
        <v>133996.03436999983</v>
      </c>
      <c r="I27" s="11">
        <f>G27-H27</f>
        <v>-24570.934140000172</v>
      </c>
      <c r="J27" s="11">
        <f>I27/H27*100</f>
        <v>-18.337060686552171</v>
      </c>
      <c r="K27" s="11"/>
      <c r="L27" s="11">
        <f>L22-L23-L25</f>
        <v>92226.606939999736</v>
      </c>
      <c r="M27" s="11">
        <f>[3]REG6!L27</f>
        <v>69423.120549999643</v>
      </c>
      <c r="N27" s="11">
        <f>L27-M27</f>
        <v>22803.486390000093</v>
      </c>
      <c r="O27" s="11">
        <f>N27/M27*100</f>
        <v>32.847106568159319</v>
      </c>
      <c r="P27" s="11"/>
      <c r="Q27" s="11">
        <f>Q22-Q23-Q25</f>
        <v>19307.575700000743</v>
      </c>
      <c r="R27" s="11">
        <f>[3]REG6!Q27</f>
        <v>344981.38624000008</v>
      </c>
      <c r="S27" s="11">
        <f>Q27-R27</f>
        <v>-325673.81053999934</v>
      </c>
      <c r="T27" s="11">
        <f>S27/R27*100</f>
        <v>-94.403299287988645</v>
      </c>
      <c r="U27" s="11"/>
      <c r="V27" s="11">
        <f>V22-V23-V25</f>
        <v>23506.189229999771</v>
      </c>
      <c r="W27" s="11">
        <f>[3]REG6!V27</f>
        <v>36789.673369999975</v>
      </c>
      <c r="X27" s="11">
        <f>V27-W27</f>
        <v>-13283.484140000204</v>
      </c>
      <c r="Y27" s="11">
        <f>X27/W27*100</f>
        <v>-36.10655633282186</v>
      </c>
      <c r="Z27" s="11"/>
      <c r="AA27" s="11">
        <f>AA22-AA23-AA25</f>
        <v>137174.04770000069</v>
      </c>
      <c r="AB27" s="11">
        <f>[3]REG6!AA27</f>
        <v>190709.40271999955</v>
      </c>
      <c r="AC27" s="11">
        <f>AA27-AB27</f>
        <v>-53535.355019998853</v>
      </c>
      <c r="AD27" s="11">
        <f>AC27/AB27*100</f>
        <v>-28.071691409258786</v>
      </c>
      <c r="AE27" s="11"/>
      <c r="AF27" s="11">
        <f>AF22-AF23-AF25</f>
        <v>42018.813740000362</v>
      </c>
      <c r="AG27" s="11">
        <f>[3]REG6!AF27</f>
        <v>113698.47637000069</v>
      </c>
      <c r="AH27" s="11">
        <f>AF27-AG27</f>
        <v>-71679.662630000326</v>
      </c>
      <c r="AI27" s="11">
        <f>AH27/AG27*100</f>
        <v>-63.043643959430383</v>
      </c>
      <c r="AJ27" s="11"/>
      <c r="AK27" s="11">
        <f>AK22-AK23-AK25</f>
        <v>26596.605629999947</v>
      </c>
      <c r="AL27" s="11">
        <f>[3]REG6!AK27</f>
        <v>63257.152680000378</v>
      </c>
      <c r="AM27" s="11">
        <f>AK27-AL27</f>
        <v>-36660.54705000043</v>
      </c>
      <c r="AN27" s="11">
        <f>AM27/AL27*100</f>
        <v>-57.954785343335836</v>
      </c>
      <c r="AO27" s="11"/>
      <c r="AP27" s="11">
        <f>AP22-AP23-AP25</f>
        <v>177882.07306000026</v>
      </c>
      <c r="AQ27" s="11">
        <f>[3]REG6!AP27</f>
        <v>171751.5414499999</v>
      </c>
      <c r="AR27" s="11">
        <f>AP27-AQ27</f>
        <v>6130.5316100003547</v>
      </c>
      <c r="AS27" s="11">
        <f>AR27/AQ27*100</f>
        <v>3.5694186836658273</v>
      </c>
      <c r="AT27" s="11"/>
      <c r="AU27" s="11">
        <f>AU22-AU23-AU25</f>
        <v>43236.531079999724</v>
      </c>
      <c r="AV27" s="11">
        <f>[3]REG6!AU27</f>
        <v>83925.646310000098</v>
      </c>
      <c r="AW27" s="11">
        <f>AU27-AV27</f>
        <v>-40689.115230000374</v>
      </c>
      <c r="AX27" s="11">
        <f>AW27/AV27*100</f>
        <v>-48.482337663156123</v>
      </c>
      <c r="AY27" s="11"/>
      <c r="AZ27" s="11">
        <f>AZ22-AZ23-AZ25</f>
        <v>703225.83500999818</v>
      </c>
      <c r="BA27" s="11">
        <f>BA22-BA23-BA25</f>
        <v>1370163.9565399978</v>
      </c>
      <c r="BB27" s="11">
        <f>AZ27-BA27</f>
        <v>-666938.12152999965</v>
      </c>
      <c r="BC27" s="11">
        <f>BB27/BA27*100</f>
        <v>-48.675789371527699</v>
      </c>
    </row>
    <row r="28" spans="1:55" s="12" customFormat="1" ht="15" customHeight="1" x14ac:dyDescent="0.2">
      <c r="A28" s="13" t="s">
        <v>41</v>
      </c>
      <c r="B28" s="11">
        <f>[2]FP!U21</f>
        <v>92567.596590000001</v>
      </c>
      <c r="C28" s="11">
        <f>[3]REG6!B28</f>
        <v>94395.767160000003</v>
      </c>
      <c r="D28" s="11">
        <f>B28-C28</f>
        <v>-1828.170570000002</v>
      </c>
      <c r="E28" s="11">
        <f>D28/C28*100</f>
        <v>-1.9367082073725499</v>
      </c>
      <c r="F28" s="11"/>
      <c r="G28" s="11">
        <f>[4]FP!U21</f>
        <v>52910.611449999997</v>
      </c>
      <c r="H28" s="11">
        <f>[3]REG6!G28</f>
        <v>50704.765350000001</v>
      </c>
      <c r="I28" s="11">
        <f>G28-H28</f>
        <v>2205.8460999999952</v>
      </c>
      <c r="J28" s="11">
        <f>I28/H28*100</f>
        <v>4.3503723659377806</v>
      </c>
      <c r="K28" s="11"/>
      <c r="L28" s="11">
        <f>[5]FP!U21</f>
        <v>67124.83425</v>
      </c>
      <c r="M28" s="11">
        <f>[3]REG6!L28</f>
        <v>61588.25131</v>
      </c>
      <c r="N28" s="11">
        <f>L28-M28</f>
        <v>5536.5829400000002</v>
      </c>
      <c r="O28" s="11">
        <f>N28/M28*100</f>
        <v>8.9896738781103096</v>
      </c>
      <c r="P28" s="11"/>
      <c r="Q28" s="11">
        <f>[6]FP!U21</f>
        <v>93359.32435000001</v>
      </c>
      <c r="R28" s="11">
        <f>[3]REG6!Q28</f>
        <v>122111.61447</v>
      </c>
      <c r="S28" s="11">
        <f>Q28-R28</f>
        <v>-28752.290119999991</v>
      </c>
      <c r="T28" s="11">
        <f>S28/R28*100</f>
        <v>-23.545909408202743</v>
      </c>
      <c r="U28" s="11"/>
      <c r="V28" s="11">
        <f>[7]FP!U21</f>
        <v>18835.517070000002</v>
      </c>
      <c r="W28" s="11">
        <f>[3]REG6!V28</f>
        <v>17332.191780000001</v>
      </c>
      <c r="X28" s="11">
        <f>V28-W28</f>
        <v>1503.3252900000007</v>
      </c>
      <c r="Y28" s="11">
        <f>X28/W28*100</f>
        <v>8.6736017526342</v>
      </c>
      <c r="Z28" s="11"/>
      <c r="AA28" s="11">
        <f>[8]FP!U21</f>
        <v>55920.237899999993</v>
      </c>
      <c r="AB28" s="11">
        <f>[3]REG6!AA28</f>
        <v>64082.245110000003</v>
      </c>
      <c r="AC28" s="11">
        <f>AA28-AB28</f>
        <v>-8162.0072100000107</v>
      </c>
      <c r="AD28" s="11">
        <f>AC28/AB28*100</f>
        <v>-12.736768501149678</v>
      </c>
      <c r="AE28" s="11"/>
      <c r="AF28" s="11">
        <f>[9]FP!U21</f>
        <v>40162.451679999998</v>
      </c>
      <c r="AG28" s="11">
        <f>[3]REG6!AF28</f>
        <v>36385.01756</v>
      </c>
      <c r="AH28" s="11">
        <f>AF28-AG28</f>
        <v>3777.4341199999981</v>
      </c>
      <c r="AI28" s="11">
        <f>AH28/AG28*100</f>
        <v>10.381839485911733</v>
      </c>
      <c r="AJ28" s="11"/>
      <c r="AK28" s="11">
        <f>[10]FP!U21</f>
        <v>39378.952680000002</v>
      </c>
      <c r="AL28" s="11">
        <f>[3]REG6!AK28</f>
        <v>36965.815109999996</v>
      </c>
      <c r="AM28" s="11">
        <f>AK28-AL28</f>
        <v>2413.1375700000062</v>
      </c>
      <c r="AN28" s="11">
        <f>AM28/AL28*100</f>
        <v>6.5280247786209484</v>
      </c>
      <c r="AO28" s="11"/>
      <c r="AP28" s="11">
        <f>[11]FP!U21</f>
        <v>80753.678839999993</v>
      </c>
      <c r="AQ28" s="11">
        <f>[3]REG6!AP28</f>
        <v>89138.355320000002</v>
      </c>
      <c r="AR28" s="11">
        <f>AP28-AQ28</f>
        <v>-8384.6764800000092</v>
      </c>
      <c r="AS28" s="11">
        <f>AR28/AQ28*100</f>
        <v>-9.406362109666091</v>
      </c>
      <c r="AT28" s="11"/>
      <c r="AU28" s="11">
        <f>[12]FP!U21</f>
        <v>51096.54135</v>
      </c>
      <c r="AV28" s="11">
        <f>[3]REG6!AU28</f>
        <v>68712.437589999987</v>
      </c>
      <c r="AW28" s="11">
        <f>AU28-AV28</f>
        <v>-17615.896239999987</v>
      </c>
      <c r="AX28" s="11">
        <f>AW28/AV28*100</f>
        <v>-25.637128965082301</v>
      </c>
      <c r="AY28" s="11"/>
      <c r="AZ28" s="11">
        <f>B28+G28+L28+Q28+V28+AA28+AF28+AK28+AP28+AU28</f>
        <v>592109.74615999998</v>
      </c>
      <c r="BA28" s="11">
        <f>C28+H28+M28+R28+W28+AB28+AG28+AL28+AQ28+AV28</f>
        <v>641416.46075999993</v>
      </c>
      <c r="BB28" s="11">
        <f>AZ28-BA28</f>
        <v>-49306.714599999948</v>
      </c>
      <c r="BC28" s="11">
        <f>BB28/BA28*100</f>
        <v>-7.687160778751692</v>
      </c>
    </row>
    <row r="29" spans="1:55" s="12" customFormat="1" ht="15" customHeight="1" x14ac:dyDescent="0.2">
      <c r="A29" s="13" t="s">
        <v>42</v>
      </c>
      <c r="B29" s="11">
        <f>[2]FP!U22</f>
        <v>3048.2994900000003</v>
      </c>
      <c r="C29" s="11">
        <f>[3]REG6!B29</f>
        <v>3850.6032599999999</v>
      </c>
      <c r="D29" s="11">
        <f>B29-C29</f>
        <v>-802.30376999999953</v>
      </c>
      <c r="E29" s="11">
        <f>D29/C29*100</f>
        <v>-20.835794181507016</v>
      </c>
      <c r="F29" s="11"/>
      <c r="G29" s="11">
        <f>[4]FP!U22</f>
        <v>4284.8224599999994</v>
      </c>
      <c r="H29" s="11">
        <f>[3]REG6!G29</f>
        <v>5640.8886700000003</v>
      </c>
      <c r="I29" s="11">
        <f>G29-H29</f>
        <v>-1356.0662100000009</v>
      </c>
      <c r="J29" s="11">
        <f>I29/H29*100</f>
        <v>-24.039939260137903</v>
      </c>
      <c r="K29" s="11"/>
      <c r="L29" s="11">
        <f>[5]FP!U22</f>
        <v>14440.41013</v>
      </c>
      <c r="M29" s="11">
        <f>[3]REG6!L29</f>
        <v>12222.145370000002</v>
      </c>
      <c r="N29" s="11">
        <f>L29-M29</f>
        <v>2218.2647599999982</v>
      </c>
      <c r="O29" s="11">
        <f>N29/M29*100</f>
        <v>18.149553068194262</v>
      </c>
      <c r="P29" s="11"/>
      <c r="Q29" s="11">
        <f>[6]FP!U22</f>
        <v>10387.170600000001</v>
      </c>
      <c r="R29" s="11">
        <f>[3]REG6!Q29</f>
        <v>14351.27133</v>
      </c>
      <c r="S29" s="11">
        <f>Q29-R29</f>
        <v>-3964.1007299999983</v>
      </c>
      <c r="T29" s="11">
        <f>S29/R29*100</f>
        <v>-27.621948180391616</v>
      </c>
      <c r="U29" s="11"/>
      <c r="V29" s="11">
        <f>[7]FP!U22</f>
        <v>5530.0897600000008</v>
      </c>
      <c r="W29" s="11">
        <f>[3]REG6!V29</f>
        <v>4118.2975399999996</v>
      </c>
      <c r="X29" s="11">
        <f>V29-W29</f>
        <v>1411.7922200000012</v>
      </c>
      <c r="Y29" s="11">
        <f>X29/W29*100</f>
        <v>34.280966984235953</v>
      </c>
      <c r="Z29" s="11"/>
      <c r="AA29" s="11">
        <f>[8]FP!U22</f>
        <v>2778.13778</v>
      </c>
      <c r="AB29" s="11">
        <f>[3]REG6!AA29</f>
        <v>3097.3885899999996</v>
      </c>
      <c r="AC29" s="11">
        <f>AA29-AB29</f>
        <v>-319.25080999999955</v>
      </c>
      <c r="AD29" s="11">
        <f>AC29/AB29*100</f>
        <v>-10.307095823582134</v>
      </c>
      <c r="AE29" s="11"/>
      <c r="AF29" s="11">
        <f>[9]FP!U22</f>
        <v>3010.7880700000001</v>
      </c>
      <c r="AG29" s="11">
        <f>[3]REG6!AF29</f>
        <v>1776.20156</v>
      </c>
      <c r="AH29" s="11">
        <f>AF29-AG29</f>
        <v>1234.5865100000001</v>
      </c>
      <c r="AI29" s="11">
        <f>AH29/AG29*100</f>
        <v>69.507117762017955</v>
      </c>
      <c r="AJ29" s="11"/>
      <c r="AK29" s="11">
        <f>[10]FP!U22</f>
        <v>6861.6182100000005</v>
      </c>
      <c r="AL29" s="11">
        <f>[3]REG6!AK29</f>
        <v>8053.2217000000001</v>
      </c>
      <c r="AM29" s="11">
        <f>AK29-AL29</f>
        <v>-1191.6034899999995</v>
      </c>
      <c r="AN29" s="11">
        <f>AM29/AL29*100</f>
        <v>-14.79660605891428</v>
      </c>
      <c r="AO29" s="11"/>
      <c r="AP29" s="11">
        <f>[11]FP!U22</f>
        <v>2509.3568600000003</v>
      </c>
      <c r="AQ29" s="11">
        <f>[3]REG6!AP29</f>
        <v>2488.0890099999997</v>
      </c>
      <c r="AR29" s="11">
        <f>AP29-AQ29</f>
        <v>21.267850000000635</v>
      </c>
      <c r="AS29" s="11">
        <f>AR29/AQ29*100</f>
        <v>0.85478654157958112</v>
      </c>
      <c r="AT29" s="11"/>
      <c r="AU29" s="11">
        <f>[12]FP!U22</f>
        <v>13985.625239999998</v>
      </c>
      <c r="AV29" s="11">
        <f>[3]REG6!AU29</f>
        <v>14179.587060000002</v>
      </c>
      <c r="AW29" s="11">
        <f>AU29-AV29</f>
        <v>-193.96182000000408</v>
      </c>
      <c r="AX29" s="11">
        <f>AW29/AV29*100</f>
        <v>-1.367894700877164</v>
      </c>
      <c r="AY29" s="11"/>
      <c r="AZ29" s="11">
        <f>B29+G29+L29+Q29+V29+AA29+AF29+AK29+AP29+AU29</f>
        <v>66836.318599999999</v>
      </c>
      <c r="BA29" s="11">
        <f>C29+H29+M29+R29+W29+AB29+AG29+AL29+AQ29+AV29</f>
        <v>69777.694090000019</v>
      </c>
      <c r="BB29" s="11">
        <f>AZ29-BA29</f>
        <v>-2941.3754900000204</v>
      </c>
      <c r="BC29" s="11">
        <f>BB29/BA29*100</f>
        <v>-4.2153520954793988</v>
      </c>
    </row>
    <row r="30" spans="1:55" s="12" customFormat="1" ht="15" customHeight="1" x14ac:dyDescent="0.2">
      <c r="A30" s="13" t="s">
        <v>43</v>
      </c>
      <c r="B30" s="11">
        <f>B27-B28-B29</f>
        <v>-63763.604379999531</v>
      </c>
      <c r="C30" s="11">
        <f>[3]REG6!B30</f>
        <v>63385.152060000211</v>
      </c>
      <c r="D30" s="11">
        <f>B30-C30</f>
        <v>-127148.75643999974</v>
      </c>
      <c r="E30" s="11">
        <f>D30/C30*100</f>
        <v>-200.59706777959775</v>
      </c>
      <c r="F30" s="11"/>
      <c r="G30" s="11">
        <f>G27-G28-G29</f>
        <v>52229.666319999669</v>
      </c>
      <c r="H30" s="11">
        <f>[3]REG6!G30</f>
        <v>77650.380349999832</v>
      </c>
      <c r="I30" s="11">
        <f>G30-H30</f>
        <v>-25420.714030000163</v>
      </c>
      <c r="J30" s="11">
        <f>I30/H30*100</f>
        <v>-32.737397956609257</v>
      </c>
      <c r="K30" s="11"/>
      <c r="L30" s="11">
        <f>L27-L28-L29</f>
        <v>10661.362559999736</v>
      </c>
      <c r="M30" s="11">
        <f>[3]REG6!L30</f>
        <v>-4387.2761300003585</v>
      </c>
      <c r="N30" s="11">
        <f>L30-M30</f>
        <v>15048.638690000094</v>
      </c>
      <c r="O30" s="11">
        <f>N30/M30*100</f>
        <v>-343.00641774282087</v>
      </c>
      <c r="P30" s="11"/>
      <c r="Q30" s="11">
        <f>Q27-Q28-Q29</f>
        <v>-84438.919249999264</v>
      </c>
      <c r="R30" s="11">
        <f>[3]REG6!Q30</f>
        <v>208518.50044000009</v>
      </c>
      <c r="S30" s="11">
        <f>Q30-R30</f>
        <v>-292957.41968999937</v>
      </c>
      <c r="T30" s="11">
        <f>S30/R30*100</f>
        <v>-140.49468947446994</v>
      </c>
      <c r="U30" s="11"/>
      <c r="V30" s="11">
        <f>V27-V28-V29</f>
        <v>-859.41760000023169</v>
      </c>
      <c r="W30" s="11">
        <f>[3]REG6!V30</f>
        <v>15339.184049999974</v>
      </c>
      <c r="X30" s="11">
        <f>V30-W30</f>
        <v>-16198.601650000206</v>
      </c>
      <c r="Y30" s="11">
        <f>X30/W30*100</f>
        <v>-105.60275955486847</v>
      </c>
      <c r="Z30" s="11"/>
      <c r="AA30" s="11">
        <f>AA27-AA28-AA29</f>
        <v>78475.672020000697</v>
      </c>
      <c r="AB30" s="11">
        <f>[3]REG6!AA30</f>
        <v>123529.76901999954</v>
      </c>
      <c r="AC30" s="11">
        <f>AA30-AB30</f>
        <v>-45054.096999998845</v>
      </c>
      <c r="AD30" s="11">
        <f>AC30/AB30*100</f>
        <v>-36.472258757890621</v>
      </c>
      <c r="AE30" s="11"/>
      <c r="AF30" s="11">
        <f>AF27-AF28-AF29</f>
        <v>-1154.4260099996368</v>
      </c>
      <c r="AG30" s="11">
        <f>[3]REG6!AF30</f>
        <v>75537.257250000679</v>
      </c>
      <c r="AH30" s="11">
        <f>AF30-AG30</f>
        <v>-76691.683260000311</v>
      </c>
      <c r="AI30" s="11">
        <f>AH30/AG30*100</f>
        <v>-101.5282869037446</v>
      </c>
      <c r="AJ30" s="11"/>
      <c r="AK30" s="11">
        <f>AK27-AK28-AK29</f>
        <v>-19643.965260000055</v>
      </c>
      <c r="AL30" s="11">
        <f>[3]REG6!AK30</f>
        <v>18238.11587000038</v>
      </c>
      <c r="AM30" s="11">
        <f>AK30-AL30</f>
        <v>-37882.081130000435</v>
      </c>
      <c r="AN30" s="11">
        <f>AM30/AL30*100</f>
        <v>-207.70830386219959</v>
      </c>
      <c r="AO30" s="11"/>
      <c r="AP30" s="11">
        <f>AP27-AP28-AP29</f>
        <v>94619.037360000264</v>
      </c>
      <c r="AQ30" s="11">
        <f>[3]REG6!AP30</f>
        <v>80125.097119999904</v>
      </c>
      <c r="AR30" s="11">
        <f>AP30-AQ30</f>
        <v>14493.94024000036</v>
      </c>
      <c r="AS30" s="11">
        <f>AR30/AQ30*100</f>
        <v>18.089139060004396</v>
      </c>
      <c r="AT30" s="11"/>
      <c r="AU30" s="11">
        <f>AU27-AU28-AU29</f>
        <v>-21845.635510000273</v>
      </c>
      <c r="AV30" s="11">
        <f>[3]REG6!AU30</f>
        <v>1033.6216600001098</v>
      </c>
      <c r="AW30" s="11">
        <f>AU30-AV30</f>
        <v>-22879.257170000383</v>
      </c>
      <c r="AX30" s="11">
        <f>AW30/AV30*100</f>
        <v>-2213.5040368637351</v>
      </c>
      <c r="AY30" s="11"/>
      <c r="AZ30" s="11">
        <f>AZ27-AZ28-AZ29</f>
        <v>44279.770249998197</v>
      </c>
      <c r="BA30" s="11">
        <f>BA27-BA28-BA29</f>
        <v>658969.8016899979</v>
      </c>
      <c r="BB30" s="11">
        <f>AZ30-BA30</f>
        <v>-614690.0314399997</v>
      </c>
      <c r="BC30" s="11">
        <f>BB30/BA30*100</f>
        <v>-93.280455320344274</v>
      </c>
    </row>
    <row r="31" spans="1:55" s="12" customFormat="1" ht="15" customHeight="1" x14ac:dyDescent="0.2">
      <c r="A31" s="13" t="s">
        <v>37</v>
      </c>
      <c r="B31" s="11">
        <f>ROUND((B30/B22*100),0)</f>
        <v>-2</v>
      </c>
      <c r="C31" s="11">
        <f>[3]REG6!B31</f>
        <v>2</v>
      </c>
      <c r="D31" s="11"/>
      <c r="E31" s="11">
        <f>B31-C31</f>
        <v>-4</v>
      </c>
      <c r="F31" s="11"/>
      <c r="G31" s="11">
        <f>ROUND((G30/G22*100),0)</f>
        <v>3</v>
      </c>
      <c r="H31" s="11">
        <f>[3]REG6!G31</f>
        <v>6</v>
      </c>
      <c r="I31" s="11"/>
      <c r="J31" s="11">
        <f>G31-H31</f>
        <v>-3</v>
      </c>
      <c r="K31" s="11"/>
      <c r="L31" s="11">
        <f>ROUND((L30/L22*100),0)</f>
        <v>0</v>
      </c>
      <c r="M31" s="11">
        <f>[3]REG6!L31</f>
        <v>0</v>
      </c>
      <c r="N31" s="11"/>
      <c r="O31" s="11">
        <f>L31-M31</f>
        <v>0</v>
      </c>
      <c r="P31" s="11"/>
      <c r="Q31" s="11">
        <f>ROUND((Q30/Q22*100),0)</f>
        <v>-1</v>
      </c>
      <c r="R31" s="11">
        <f>[3]REG6!Q31</f>
        <v>3</v>
      </c>
      <c r="S31" s="11"/>
      <c r="T31" s="11">
        <f>Q31-R31</f>
        <v>-4</v>
      </c>
      <c r="U31" s="11"/>
      <c r="V31" s="11">
        <f>ROUND((V30/V22*100),0)</f>
        <v>0</v>
      </c>
      <c r="W31" s="11">
        <f>[3]REG6!V31</f>
        <v>3</v>
      </c>
      <c r="X31" s="11"/>
      <c r="Y31" s="11">
        <f>V31-W31</f>
        <v>-3</v>
      </c>
      <c r="Z31" s="11"/>
      <c r="AA31" s="11">
        <f>ROUND((AA30/AA22*100),0)</f>
        <v>2</v>
      </c>
      <c r="AB31" s="11">
        <f>[3]REG6!AA31</f>
        <v>4</v>
      </c>
      <c r="AC31" s="11"/>
      <c r="AD31" s="11">
        <f>AA31-AB31</f>
        <v>-2</v>
      </c>
      <c r="AE31" s="11"/>
      <c r="AF31" s="11">
        <f>ROUND((AF30/AF22*100),0)</f>
        <v>0</v>
      </c>
      <c r="AG31" s="11">
        <f>[3]REG6!AF31</f>
        <v>4</v>
      </c>
      <c r="AH31" s="11"/>
      <c r="AI31" s="11">
        <f>AF31-AG31</f>
        <v>-4</v>
      </c>
      <c r="AJ31" s="11"/>
      <c r="AK31" s="11">
        <f>ROUND((AK30/AK22*100),0)</f>
        <v>-1</v>
      </c>
      <c r="AL31" s="11">
        <f>[3]REG6!AK31</f>
        <v>2</v>
      </c>
      <c r="AM31" s="11"/>
      <c r="AN31" s="11">
        <f>AK31-AL31</f>
        <v>-3</v>
      </c>
      <c r="AO31" s="11"/>
      <c r="AP31" s="11">
        <f>ROUND((AP30/AP22*100),0)</f>
        <v>3</v>
      </c>
      <c r="AQ31" s="11">
        <f>[3]REG6!AP31</f>
        <v>3</v>
      </c>
      <c r="AR31" s="11"/>
      <c r="AS31" s="11">
        <f>AP31-AQ31</f>
        <v>0</v>
      </c>
      <c r="AT31" s="11"/>
      <c r="AU31" s="11">
        <f>ROUND((AU30/AU22*100),0)</f>
        <v>-1</v>
      </c>
      <c r="AV31" s="11">
        <f>[3]REG6!AU31</f>
        <v>0</v>
      </c>
      <c r="AW31" s="11"/>
      <c r="AX31" s="11">
        <f>AU31-AV31</f>
        <v>-1</v>
      </c>
      <c r="AY31" s="11"/>
      <c r="AZ31" s="11">
        <f>ROUND((AZ30/AZ22*100),0)</f>
        <v>0</v>
      </c>
      <c r="BA31" s="11">
        <f>ROUND((BA30/BA22*100),0)</f>
        <v>3</v>
      </c>
      <c r="BB31" s="11"/>
      <c r="BC31" s="11">
        <f>AZ31-BA31</f>
        <v>-3</v>
      </c>
    </row>
    <row r="32" spans="1:55" s="12" customFormat="1" ht="15" customHeight="1" x14ac:dyDescent="0.2">
      <c r="A32" s="13" t="s">
        <v>44</v>
      </c>
      <c r="B32" s="11">
        <f>[2]FP!$U$25</f>
        <v>0</v>
      </c>
      <c r="C32" s="11">
        <f>[3]REG6!B32</f>
        <v>0</v>
      </c>
      <c r="D32" s="11">
        <v>0</v>
      </c>
      <c r="E32" s="11"/>
      <c r="F32" s="11"/>
      <c r="G32" s="11">
        <f>[4]FP!$U$25</f>
        <v>-6</v>
      </c>
      <c r="H32" s="11">
        <f>[3]REG6!G32</f>
        <v>0</v>
      </c>
      <c r="I32" s="11">
        <v>0</v>
      </c>
      <c r="J32" s="11"/>
      <c r="K32" s="11"/>
      <c r="L32" s="11">
        <f>[5]FP!$U$25</f>
        <v>0</v>
      </c>
      <c r="M32" s="11">
        <f>[3]REG6!L32</f>
        <v>0</v>
      </c>
      <c r="N32" s="11">
        <f>L32-M32</f>
        <v>0</v>
      </c>
      <c r="O32" s="11"/>
      <c r="P32" s="11"/>
      <c r="Q32" s="11">
        <f>[6]FP!$U$25</f>
        <v>0</v>
      </c>
      <c r="R32" s="11">
        <f>[3]REG6!Q32</f>
        <v>0</v>
      </c>
      <c r="S32" s="11">
        <f>Q32-R32</f>
        <v>0</v>
      </c>
      <c r="T32" s="11"/>
      <c r="U32" s="11"/>
      <c r="V32" s="11">
        <f>[7]FP!$U$25</f>
        <v>0</v>
      </c>
      <c r="W32" s="11">
        <f>[3]REG6!V32</f>
        <v>0</v>
      </c>
      <c r="X32" s="11">
        <v>0</v>
      </c>
      <c r="Y32" s="11"/>
      <c r="Z32" s="11"/>
      <c r="AA32" s="11">
        <f>[8]FP!$U$25</f>
        <v>2810.2649999999999</v>
      </c>
      <c r="AB32" s="11">
        <f>[3]REG6!AA32</f>
        <v>4375.3700099999996</v>
      </c>
      <c r="AC32" s="11">
        <f>AA32-AB32</f>
        <v>-1565.1050099999998</v>
      </c>
      <c r="AD32" s="11">
        <f>AC32/AB32*100</f>
        <v>-35.770803530282457</v>
      </c>
      <c r="AE32" s="11"/>
      <c r="AF32" s="11">
        <f>[9]FP!$U$25</f>
        <v>15261.55</v>
      </c>
      <c r="AG32" s="11">
        <f>[3]REG6!AF32</f>
        <v>11916.55</v>
      </c>
      <c r="AH32" s="11">
        <f>AF32-AG32</f>
        <v>3345</v>
      </c>
      <c r="AI32" s="11">
        <f>AH32/AG32*100</f>
        <v>28.070204883124735</v>
      </c>
      <c r="AJ32" s="11"/>
      <c r="AK32" s="11">
        <f>[10]FP!$U$25</f>
        <v>151.82745</v>
      </c>
      <c r="AL32" s="11">
        <f>[3]REG6!AK32</f>
        <v>316.23501999999996</v>
      </c>
      <c r="AM32" s="11">
        <f>AK32-AL32</f>
        <v>-164.40756999999996</v>
      </c>
      <c r="AN32" s="11"/>
      <c r="AO32" s="11"/>
      <c r="AP32" s="11">
        <f>[11]FP!$U$25</f>
        <v>5577.6747300000006</v>
      </c>
      <c r="AQ32" s="11">
        <f>[3]REG6!AP32</f>
        <v>6685.5100799999991</v>
      </c>
      <c r="AR32" s="11">
        <f>AP32-AQ32</f>
        <v>-1107.8353499999985</v>
      </c>
      <c r="AS32" s="11">
        <f>AR32/AQ32*100</f>
        <v>-16.570692987422714</v>
      </c>
      <c r="AT32" s="11"/>
      <c r="AU32" s="11">
        <f>[12]FP!$U$25</f>
        <v>2319.0255400000001</v>
      </c>
      <c r="AV32" s="11">
        <f>[3]REG6!AU32</f>
        <v>2136.4067799999998</v>
      </c>
      <c r="AW32" s="11">
        <f>AU32-AV32</f>
        <v>182.61876000000029</v>
      </c>
      <c r="AX32" s="11">
        <f>AW32/AV32*100</f>
        <v>8.5479395454830147</v>
      </c>
      <c r="AY32" s="11"/>
      <c r="AZ32" s="11">
        <f>B32+G32+L32+Q32+V32+AA32+AF32+AK32+AP32+AU32</f>
        <v>26114.342719999997</v>
      </c>
      <c r="BA32" s="11">
        <f>C32+H32+M32+R32+W32+AB32+AG32+AL32+AQ32+AV32</f>
        <v>25430.071889999999</v>
      </c>
      <c r="BB32" s="11">
        <f>AZ32-BA32</f>
        <v>684.27082999999766</v>
      </c>
      <c r="BC32" s="11">
        <f>BB32/BA32*100</f>
        <v>2.6907939268118115</v>
      </c>
    </row>
    <row r="33" spans="1:55" s="12" customFormat="1" ht="15" customHeight="1" x14ac:dyDescent="0.2">
      <c r="A33" s="13" t="s">
        <v>45</v>
      </c>
      <c r="B33" s="11">
        <f>B30-B32</f>
        <v>-63763.604379999531</v>
      </c>
      <c r="C33" s="11">
        <f>[3]REG6!B33</f>
        <v>63385.152060000211</v>
      </c>
      <c r="D33" s="11">
        <f>B33-C33</f>
        <v>-127148.75643999974</v>
      </c>
      <c r="E33" s="11">
        <f>D33/C33*100</f>
        <v>-200.59706777959775</v>
      </c>
      <c r="F33" s="11"/>
      <c r="G33" s="11">
        <f>G30-G32</f>
        <v>52235.666319999669</v>
      </c>
      <c r="H33" s="11">
        <f>[3]REG6!G33</f>
        <v>77650.380349999832</v>
      </c>
      <c r="I33" s="11">
        <f>G33-H33</f>
        <v>-25414.714030000163</v>
      </c>
      <c r="J33" s="11">
        <f>I33/H33*100</f>
        <v>-32.72967101441921</v>
      </c>
      <c r="K33" s="11"/>
      <c r="L33" s="11">
        <f>L30-L32</f>
        <v>10661.362559999736</v>
      </c>
      <c r="M33" s="11">
        <f>[3]REG6!L33</f>
        <v>-4387.2761300003585</v>
      </c>
      <c r="N33" s="11">
        <f>L33-M33</f>
        <v>15048.638690000094</v>
      </c>
      <c r="O33" s="11">
        <f>N33/M33*100</f>
        <v>-343.00641774282087</v>
      </c>
      <c r="P33" s="11"/>
      <c r="Q33" s="11">
        <f>Q30-Q32</f>
        <v>-84438.919249999264</v>
      </c>
      <c r="R33" s="11">
        <f>[3]REG6!Q33</f>
        <v>208518.50044000009</v>
      </c>
      <c r="S33" s="11">
        <f>Q33-R33</f>
        <v>-292957.41968999937</v>
      </c>
      <c r="T33" s="11">
        <f>S33/R33*100</f>
        <v>-140.49468947446994</v>
      </c>
      <c r="U33" s="11"/>
      <c r="V33" s="11">
        <f>V30-V32</f>
        <v>-859.41760000023169</v>
      </c>
      <c r="W33" s="11">
        <f>[3]REG6!V33</f>
        <v>15339.184049999974</v>
      </c>
      <c r="X33" s="11">
        <f>V33-W33</f>
        <v>-16198.601650000206</v>
      </c>
      <c r="Y33" s="11">
        <f>X33/W33*100</f>
        <v>-105.60275955486847</v>
      </c>
      <c r="Z33" s="11"/>
      <c r="AA33" s="11">
        <f>AA30-AA32</f>
        <v>75665.407020000697</v>
      </c>
      <c r="AB33" s="11">
        <f>[3]REG6!AA33</f>
        <v>119154.39900999954</v>
      </c>
      <c r="AC33" s="11">
        <f>AA33-AB33</f>
        <v>-43488.991989998845</v>
      </c>
      <c r="AD33" s="11">
        <f>AC33/AB33*100</f>
        <v>-36.498016314403309</v>
      </c>
      <c r="AE33" s="11"/>
      <c r="AF33" s="11">
        <f>AF30-AF32</f>
        <v>-16415.976009999635</v>
      </c>
      <c r="AG33" s="11">
        <f>[3]REG6!AF33</f>
        <v>63620.707250000676</v>
      </c>
      <c r="AH33" s="11">
        <f>AF33-AG33</f>
        <v>-80036.683260000311</v>
      </c>
      <c r="AI33" s="11">
        <f>AH33/AG33*100</f>
        <v>-125.80288198540808</v>
      </c>
      <c r="AJ33" s="11"/>
      <c r="AK33" s="11">
        <f>AK30-AK32</f>
        <v>-19795.792710000056</v>
      </c>
      <c r="AL33" s="11">
        <f>[3]REG6!AK33</f>
        <v>17921.88085000038</v>
      </c>
      <c r="AM33" s="11">
        <f>AK33-AL33</f>
        <v>-37717.673560000432</v>
      </c>
      <c r="AN33" s="11">
        <f>AM33/AL33*100</f>
        <v>-210.45599999064626</v>
      </c>
      <c r="AO33" s="11"/>
      <c r="AP33" s="11">
        <f>AP30-AP32</f>
        <v>89041.362630000265</v>
      </c>
      <c r="AQ33" s="11">
        <f>[3]REG6!AP33</f>
        <v>73439.587039999911</v>
      </c>
      <c r="AR33" s="11">
        <f>AP33-AQ33</f>
        <v>15601.775590000354</v>
      </c>
      <c r="AS33" s="11">
        <f>AR33/AQ33*100</f>
        <v>21.244367266802065</v>
      </c>
      <c r="AT33" s="11"/>
      <c r="AU33" s="11">
        <f>AU30-AU32</f>
        <v>-24164.661050000272</v>
      </c>
      <c r="AV33" s="11">
        <f>[3]REG6!AU33</f>
        <v>-1102.78511999989</v>
      </c>
      <c r="AW33" s="11">
        <f>AU33-AV33</f>
        <v>-23061.87593000038</v>
      </c>
      <c r="AX33" s="11">
        <f>AW33/AV33*100</f>
        <v>2091.2393096129808</v>
      </c>
      <c r="AY33" s="11"/>
      <c r="AZ33" s="11">
        <f>AZ30-AZ32</f>
        <v>18165.4275299982</v>
      </c>
      <c r="BA33" s="11">
        <f>BA30-BA32</f>
        <v>633539.72979999788</v>
      </c>
      <c r="BB33" s="11">
        <f>AZ33-BA33</f>
        <v>-615374.30226999964</v>
      </c>
      <c r="BC33" s="11">
        <f>BB33/BA33*100</f>
        <v>-97.132709019569646</v>
      </c>
    </row>
    <row r="34" spans="1:55" s="12" customFormat="1" ht="15" customHeight="1" x14ac:dyDescent="0.2">
      <c r="A34" s="13" t="s">
        <v>37</v>
      </c>
      <c r="B34" s="11">
        <f>ROUND((B33/B22*100),0)</f>
        <v>-2</v>
      </c>
      <c r="C34" s="11">
        <f>[3]REG6!B34</f>
        <v>2</v>
      </c>
      <c r="D34" s="11"/>
      <c r="E34" s="11">
        <f>B34-C34</f>
        <v>-4</v>
      </c>
      <c r="F34" s="11"/>
      <c r="G34" s="11">
        <f>ROUND((G33/G22*100),0)</f>
        <v>3</v>
      </c>
      <c r="H34" s="11">
        <f>[3]REG6!G34</f>
        <v>6</v>
      </c>
      <c r="I34" s="11"/>
      <c r="J34" s="11">
        <f>G34-H34</f>
        <v>-3</v>
      </c>
      <c r="K34" s="11"/>
      <c r="L34" s="11">
        <f>ROUND((L33/L22*100),0)</f>
        <v>0</v>
      </c>
      <c r="M34" s="11">
        <f>[3]REG6!L34</f>
        <v>0</v>
      </c>
      <c r="N34" s="11"/>
      <c r="O34" s="11">
        <f>L34-M34</f>
        <v>0</v>
      </c>
      <c r="P34" s="11"/>
      <c r="Q34" s="11">
        <f>ROUND((Q33/Q22*100),0)</f>
        <v>-1</v>
      </c>
      <c r="R34" s="11">
        <f>[3]REG6!Q34</f>
        <v>3</v>
      </c>
      <c r="S34" s="11"/>
      <c r="T34" s="11">
        <f>Q34-R34</f>
        <v>-4</v>
      </c>
      <c r="U34" s="11"/>
      <c r="V34" s="11">
        <f>ROUND((V33/V22*100),0)</f>
        <v>0</v>
      </c>
      <c r="W34" s="11">
        <f>[3]REG6!V34</f>
        <v>3</v>
      </c>
      <c r="X34" s="11"/>
      <c r="Y34" s="11">
        <f>V34-W34</f>
        <v>-3</v>
      </c>
      <c r="Z34" s="11"/>
      <c r="AA34" s="11">
        <f>ROUND((AA33/AA22*100),0)</f>
        <v>2</v>
      </c>
      <c r="AB34" s="11">
        <f>[3]REG6!AA34</f>
        <v>4</v>
      </c>
      <c r="AC34" s="11"/>
      <c r="AD34" s="11">
        <f>AA34-AB34</f>
        <v>-2</v>
      </c>
      <c r="AE34" s="11"/>
      <c r="AF34" s="11">
        <f>ROUND((AF33/AF22*100),0)</f>
        <v>-1</v>
      </c>
      <c r="AG34" s="11">
        <f>[3]REG6!AF34</f>
        <v>3</v>
      </c>
      <c r="AH34" s="11"/>
      <c r="AI34" s="11">
        <f>AF34-AG34</f>
        <v>-4</v>
      </c>
      <c r="AJ34" s="11"/>
      <c r="AK34" s="11">
        <f>ROUND((AK33/AK22*100),0)</f>
        <v>-1</v>
      </c>
      <c r="AL34" s="11">
        <f>[3]REG6!AK34</f>
        <v>2</v>
      </c>
      <c r="AM34" s="11"/>
      <c r="AN34" s="11">
        <f>AK34-AL34</f>
        <v>-3</v>
      </c>
      <c r="AO34" s="11"/>
      <c r="AP34" s="11">
        <f>ROUND((AP33/AP22*100),0)</f>
        <v>3</v>
      </c>
      <c r="AQ34" s="11">
        <f>[3]REG6!AP34</f>
        <v>3</v>
      </c>
      <c r="AR34" s="11"/>
      <c r="AS34" s="11">
        <f>AP34-AQ34</f>
        <v>0</v>
      </c>
      <c r="AT34" s="11"/>
      <c r="AU34" s="11">
        <f>ROUND((AU33/AU22*100),0)</f>
        <v>-1</v>
      </c>
      <c r="AV34" s="11">
        <f>[3]REG6!AU34</f>
        <v>0</v>
      </c>
      <c r="AW34" s="11"/>
      <c r="AX34" s="11">
        <f>AU34-AV34</f>
        <v>-1</v>
      </c>
      <c r="AY34" s="11"/>
      <c r="AZ34" s="11">
        <f>ROUND((AZ33/AZ22*100),0)</f>
        <v>0</v>
      </c>
      <c r="BA34" s="11">
        <f>ROUND((BA33/BA22*100),0)</f>
        <v>2</v>
      </c>
      <c r="BB34" s="11"/>
      <c r="BC34" s="11">
        <f>AZ34-BA34</f>
        <v>-2</v>
      </c>
    </row>
    <row r="35" spans="1:55" s="15" customFormat="1" ht="15.75" hidden="1" customHeight="1" x14ac:dyDescent="0.2">
      <c r="B35" s="16">
        <f>B33+B15</f>
        <v>29645.570710000473</v>
      </c>
      <c r="C35" s="16"/>
      <c r="D35" s="11"/>
      <c r="E35" s="11"/>
      <c r="F35" s="11"/>
      <c r="G35" s="16">
        <f>G33+G15</f>
        <v>107347.41469999967</v>
      </c>
      <c r="H35" s="16"/>
      <c r="I35" s="11"/>
      <c r="J35" s="11"/>
      <c r="K35" s="11"/>
      <c r="L35" s="16">
        <f>L33+L15</f>
        <v>79923.622349999729</v>
      </c>
      <c r="M35" s="16"/>
      <c r="N35" s="11"/>
      <c r="O35" s="11"/>
      <c r="P35" s="11"/>
      <c r="Q35" s="16">
        <f>Q33+Q15</f>
        <v>35621.521980000733</v>
      </c>
      <c r="R35" s="16"/>
      <c r="S35" s="11"/>
      <c r="T35" s="11"/>
      <c r="U35" s="11"/>
      <c r="V35" s="16">
        <f>V33+V15</f>
        <v>63923.436729999768</v>
      </c>
      <c r="W35" s="16"/>
      <c r="X35" s="11"/>
      <c r="Y35" s="11"/>
      <c r="Z35" s="11"/>
      <c r="AA35" s="16">
        <f>AA33+AA15</f>
        <v>174232.80200000069</v>
      </c>
      <c r="AB35" s="16"/>
      <c r="AC35" s="11"/>
      <c r="AD35" s="11"/>
      <c r="AE35" s="11"/>
      <c r="AF35" s="16">
        <f>AF33+AF15</f>
        <v>47345.183980000365</v>
      </c>
      <c r="AG35" s="16"/>
      <c r="AH35" s="11"/>
      <c r="AI35" s="11"/>
      <c r="AJ35" s="11"/>
      <c r="AK35" s="16">
        <f>AK33+AK15</f>
        <v>35568.30002999994</v>
      </c>
      <c r="AL35" s="16"/>
      <c r="AM35" s="11"/>
      <c r="AN35" s="11"/>
      <c r="AO35" s="11"/>
      <c r="AP35" s="16">
        <f>AP33+AP15</f>
        <v>166407.71088000026</v>
      </c>
      <c r="AQ35" s="16"/>
      <c r="AR35" s="11"/>
      <c r="AS35" s="11"/>
      <c r="AT35" s="11"/>
      <c r="AU35" s="16">
        <f>AU33+AU15</f>
        <v>39703.441649999731</v>
      </c>
      <c r="AV35" s="16"/>
      <c r="AW35" s="11"/>
      <c r="AX35" s="11"/>
      <c r="AY35" s="11"/>
      <c r="AZ35" s="11"/>
      <c r="BA35" s="11"/>
      <c r="BB35" s="11"/>
      <c r="BC35" s="11"/>
    </row>
    <row r="36" spans="1:55" s="15" customFormat="1" ht="15.75" x14ac:dyDescent="0.25">
      <c r="A36" s="17" t="s">
        <v>46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</row>
    <row r="37" spans="1:55" s="15" customFormat="1" ht="9.9499999999999993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</row>
    <row r="38" spans="1:55" s="12" customFormat="1" ht="15" customHeight="1" x14ac:dyDescent="0.2">
      <c r="A38" s="13" t="s">
        <v>47</v>
      </c>
      <c r="B38" s="11">
        <f>[2]FP!U31</f>
        <v>443962.91</v>
      </c>
      <c r="C38" s="11">
        <f>[3]REG6!B38</f>
        <v>369789.71</v>
      </c>
      <c r="D38" s="11">
        <f>B38-C38</f>
        <v>74173.199999999953</v>
      </c>
      <c r="E38" s="11">
        <f>D38/C38*100</f>
        <v>20.058210922094062</v>
      </c>
      <c r="F38" s="11"/>
      <c r="G38" s="11">
        <f>[4]FP!U31</f>
        <v>454529.9</v>
      </c>
      <c r="H38" s="11">
        <f>[3]REG6!G38</f>
        <v>357660.3</v>
      </c>
      <c r="I38" s="11">
        <f>G38-H38</f>
        <v>96869.600000000035</v>
      </c>
      <c r="J38" s="11">
        <f>I38/H38*100</f>
        <v>27.084247259200989</v>
      </c>
      <c r="K38" s="11"/>
      <c r="L38" s="11">
        <f>[5]FP!U31</f>
        <v>367618.17</v>
      </c>
      <c r="M38" s="11">
        <f>[3]REG6!L38</f>
        <v>326735.93</v>
      </c>
      <c r="N38" s="11">
        <f>L38-M38</f>
        <v>40882.239999999991</v>
      </c>
      <c r="O38" s="11">
        <f>N38/M38*100</f>
        <v>12.512318434033254</v>
      </c>
      <c r="P38" s="11"/>
      <c r="Q38" s="11">
        <f>[6]FP!U31</f>
        <v>591265.86</v>
      </c>
      <c r="R38" s="11">
        <f>[3]REG6!Q38</f>
        <v>775347.33</v>
      </c>
      <c r="S38" s="11">
        <f>Q38-R38</f>
        <v>-184081.46999999997</v>
      </c>
      <c r="T38" s="11">
        <f>S38/R38*100</f>
        <v>-23.741807429710242</v>
      </c>
      <c r="U38" s="11"/>
      <c r="V38" s="11">
        <f>[7]FP!U31</f>
        <v>10103.92</v>
      </c>
      <c r="W38" s="11">
        <f>[3]REG6!V38</f>
        <v>2808.12</v>
      </c>
      <c r="X38" s="11">
        <f>V38-W38</f>
        <v>7295.8</v>
      </c>
      <c r="Y38" s="11">
        <f>X38/W38*100</f>
        <v>259.81083429483073</v>
      </c>
      <c r="Z38" s="11"/>
      <c r="AA38" s="11">
        <f>[8]FP!U31</f>
        <v>1374787.15</v>
      </c>
      <c r="AB38" s="11">
        <f>[3]REG6!AA38</f>
        <v>1386663.08</v>
      </c>
      <c r="AC38" s="11">
        <f>AA38-AB38</f>
        <v>-11875.930000000168</v>
      </c>
      <c r="AD38" s="11">
        <f>AC38/AB38*100</f>
        <v>-0.85643947482903826</v>
      </c>
      <c r="AE38" s="11"/>
      <c r="AF38" s="11">
        <f>[9]FP!U31</f>
        <v>366122.62</v>
      </c>
      <c r="AG38" s="11">
        <f>[3]REG6!AF38</f>
        <v>469017.87</v>
      </c>
      <c r="AH38" s="11">
        <f>AF38-AG38</f>
        <v>-102895.25</v>
      </c>
      <c r="AI38" s="11">
        <f>AH38/AG38*100</f>
        <v>-21.938449807893249</v>
      </c>
      <c r="AJ38" s="11"/>
      <c r="AK38" s="11">
        <f>[10]FP!U31</f>
        <v>152622.78</v>
      </c>
      <c r="AL38" s="11">
        <f>[3]REG6!AK38</f>
        <v>180117.38</v>
      </c>
      <c r="AM38" s="11">
        <f>AK38-AL38</f>
        <v>-27494.600000000006</v>
      </c>
      <c r="AN38" s="11">
        <f>AM38/AL38*100</f>
        <v>-15.264823416818524</v>
      </c>
      <c r="AO38" s="11"/>
      <c r="AP38" s="11">
        <f>[11]FP!U31</f>
        <v>636772.97</v>
      </c>
      <c r="AQ38" s="11">
        <f>[3]REG6!AP38</f>
        <v>492279.78</v>
      </c>
      <c r="AR38" s="11">
        <f>AP38-AQ38</f>
        <v>144493.18999999994</v>
      </c>
      <c r="AS38" s="11">
        <f>AR38/AQ38*100</f>
        <v>29.351843376544927</v>
      </c>
      <c r="AT38" s="11"/>
      <c r="AU38" s="11">
        <f>[12]FP!U31</f>
        <v>98760.320000000007</v>
      </c>
      <c r="AV38" s="11">
        <f>[3]REG6!AU38</f>
        <v>159583.62</v>
      </c>
      <c r="AW38" s="11">
        <f>AU38-AV38</f>
        <v>-60823.299999999988</v>
      </c>
      <c r="AX38" s="11">
        <f>AW38/AV38*100</f>
        <v>-38.113748766947381</v>
      </c>
      <c r="AY38" s="11"/>
      <c r="AZ38" s="11">
        <f t="shared" ref="AZ38:BA40" si="23">B38+G38+L38+Q38+V38+AA38+AF38+AK38+AP38+AU38</f>
        <v>4496546.5999999996</v>
      </c>
      <c r="BA38" s="11">
        <f t="shared" si="23"/>
        <v>4520003.12</v>
      </c>
      <c r="BB38" s="11">
        <f>AZ38-BA38</f>
        <v>-23456.520000000484</v>
      </c>
      <c r="BC38" s="11">
        <f>BB38/BA38*100</f>
        <v>-0.51894919930941297</v>
      </c>
    </row>
    <row r="39" spans="1:55" s="12" customFormat="1" ht="15" customHeight="1" x14ac:dyDescent="0.2">
      <c r="A39" s="13" t="s">
        <v>48</v>
      </c>
      <c r="B39" s="11">
        <f>[2]FP!U32</f>
        <v>7385.4</v>
      </c>
      <c r="C39" s="11">
        <f>[3]REG6!B39</f>
        <v>37076.449999999997</v>
      </c>
      <c r="D39" s="11">
        <f>B39-C39</f>
        <v>-29691.049999999996</v>
      </c>
      <c r="E39" s="11">
        <f>D39/C39*100</f>
        <v>-80.080617211194706</v>
      </c>
      <c r="F39" s="11"/>
      <c r="G39" s="11">
        <f>[4]FP!U32</f>
        <v>0</v>
      </c>
      <c r="H39" s="11">
        <f>[3]REG6!G39</f>
        <v>0</v>
      </c>
      <c r="I39" s="11">
        <f>G39-H39</f>
        <v>0</v>
      </c>
      <c r="J39" s="11"/>
      <c r="K39" s="11"/>
      <c r="L39" s="11">
        <f>[5]FP!U32</f>
        <v>0</v>
      </c>
      <c r="M39" s="11">
        <f>[3]REG6!L39</f>
        <v>0</v>
      </c>
      <c r="N39" s="11">
        <f>L39-M39</f>
        <v>0</v>
      </c>
      <c r="O39" s="11"/>
      <c r="P39" s="11"/>
      <c r="Q39" s="11">
        <f>[6]FP!U32</f>
        <v>20784.12</v>
      </c>
      <c r="R39" s="11">
        <f>[3]REG6!Q39</f>
        <v>20780.55</v>
      </c>
      <c r="S39" s="11">
        <f>Q39-R39</f>
        <v>3.569999999999709</v>
      </c>
      <c r="T39" s="11">
        <f>S39/R39*100</f>
        <v>1.7179526047191768E-2</v>
      </c>
      <c r="U39" s="11"/>
      <c r="V39" s="11">
        <f>[7]FP!U32</f>
        <v>0</v>
      </c>
      <c r="W39" s="11">
        <f>[3]REG6!V39</f>
        <v>0</v>
      </c>
      <c r="X39" s="11">
        <f>V39-W39</f>
        <v>0</v>
      </c>
      <c r="Y39" s="11"/>
      <c r="Z39" s="11"/>
      <c r="AA39" s="11">
        <f>[8]FP!U32</f>
        <v>0</v>
      </c>
      <c r="AB39" s="11">
        <f>[3]REG6!AA39</f>
        <v>0</v>
      </c>
      <c r="AC39" s="11">
        <f>AA39-AB39</f>
        <v>0</v>
      </c>
      <c r="AD39" s="11"/>
      <c r="AE39" s="11"/>
      <c r="AF39" s="11">
        <f>[9]FP!U32</f>
        <v>0</v>
      </c>
      <c r="AG39" s="11">
        <f>[3]REG6!AF39</f>
        <v>0</v>
      </c>
      <c r="AH39" s="11">
        <f>AF39-AG39</f>
        <v>0</v>
      </c>
      <c r="AI39" s="11"/>
      <c r="AJ39" s="11"/>
      <c r="AK39" s="11">
        <f>[10]FP!U32</f>
        <v>0</v>
      </c>
      <c r="AL39" s="11">
        <f>[3]REG6!AK39</f>
        <v>0</v>
      </c>
      <c r="AM39" s="11">
        <f>AK39-AL39</f>
        <v>0</v>
      </c>
      <c r="AN39" s="11"/>
      <c r="AO39" s="11"/>
      <c r="AP39" s="11">
        <f>[11]FP!U32</f>
        <v>0</v>
      </c>
      <c r="AQ39" s="11">
        <f>[3]REG6!AP39</f>
        <v>0</v>
      </c>
      <c r="AR39" s="11">
        <f>AP39-AQ39</f>
        <v>0</v>
      </c>
      <c r="AS39" s="11"/>
      <c r="AT39" s="11"/>
      <c r="AU39" s="11">
        <f>[12]FP!U32</f>
        <v>0</v>
      </c>
      <c r="AV39" s="11">
        <f>[3]REG6!AU39</f>
        <v>0</v>
      </c>
      <c r="AW39" s="11">
        <f>AU39-AV39</f>
        <v>0</v>
      </c>
      <c r="AX39" s="11"/>
      <c r="AY39" s="11"/>
      <c r="AZ39" s="11">
        <f t="shared" si="23"/>
        <v>28169.519999999997</v>
      </c>
      <c r="BA39" s="11">
        <f t="shared" si="23"/>
        <v>57857</v>
      </c>
      <c r="BB39" s="11">
        <f>AZ39-BA39</f>
        <v>-29687.480000000003</v>
      </c>
      <c r="BC39" s="11">
        <f>BB39/BA39*100</f>
        <v>-51.311820523013637</v>
      </c>
    </row>
    <row r="40" spans="1:55" s="12" customFormat="1" ht="15" customHeight="1" x14ac:dyDescent="0.2">
      <c r="A40" s="13" t="s">
        <v>49</v>
      </c>
      <c r="B40" s="11">
        <f>[2]FP!U33</f>
        <v>139078.16</v>
      </c>
      <c r="C40" s="11">
        <f>[3]REG6!B40</f>
        <v>22742.71</v>
      </c>
      <c r="D40" s="11">
        <f>B40-C40</f>
        <v>116335.45000000001</v>
      </c>
      <c r="E40" s="11">
        <f>D40/C40*100</f>
        <v>511.52852936171644</v>
      </c>
      <c r="F40" s="11"/>
      <c r="G40" s="11">
        <f>[4]FP!U33</f>
        <v>0</v>
      </c>
      <c r="H40" s="11">
        <f>[3]REG6!G40</f>
        <v>0</v>
      </c>
      <c r="I40" s="11">
        <f>G40-H40</f>
        <v>0</v>
      </c>
      <c r="J40" s="11"/>
      <c r="K40" s="11"/>
      <c r="L40" s="11">
        <f>[5]FP!U33</f>
        <v>23105.98</v>
      </c>
      <c r="M40" s="11">
        <f>[3]REG6!L40</f>
        <v>5571.77</v>
      </c>
      <c r="N40" s="11">
        <f>L40-M40</f>
        <v>17534.21</v>
      </c>
      <c r="O40" s="11">
        <f>N40/M40*100</f>
        <v>314.69730444724024</v>
      </c>
      <c r="P40" s="11"/>
      <c r="Q40" s="11">
        <f>[6]FP!U33</f>
        <v>79879.820000000007</v>
      </c>
      <c r="R40" s="11">
        <f>[3]REG6!Q40</f>
        <v>53037.919999999998</v>
      </c>
      <c r="S40" s="11">
        <f>Q40-R40</f>
        <v>26841.900000000009</v>
      </c>
      <c r="T40" s="11">
        <f>S40/R40*100</f>
        <v>50.608885114650057</v>
      </c>
      <c r="U40" s="11"/>
      <c r="V40" s="11">
        <f>[7]FP!U33</f>
        <v>98215.76</v>
      </c>
      <c r="W40" s="11">
        <f>[3]REG6!V40</f>
        <v>89302.99</v>
      </c>
      <c r="X40" s="11">
        <f>V40-W40</f>
        <v>8912.7699999999895</v>
      </c>
      <c r="Y40" s="11">
        <f>X40/W40*100</f>
        <v>9.9803713179144271</v>
      </c>
      <c r="Z40" s="11"/>
      <c r="AA40" s="11">
        <f>[8]FP!U33</f>
        <v>70447.679999999993</v>
      </c>
      <c r="AB40" s="11">
        <f>[3]REG6!AA40</f>
        <v>42805.56</v>
      </c>
      <c r="AC40" s="11">
        <f>AA40-AB40</f>
        <v>27642.119999999995</v>
      </c>
      <c r="AD40" s="11">
        <f>AC40/AB40*100</f>
        <v>64.576003678026865</v>
      </c>
      <c r="AE40" s="11"/>
      <c r="AF40" s="11">
        <f>[9]FP!U33</f>
        <v>3320.85</v>
      </c>
      <c r="AG40" s="11">
        <f>[3]REG6!AF40</f>
        <v>59118.22</v>
      </c>
      <c r="AH40" s="11">
        <f>AF40-AG40</f>
        <v>-55797.37</v>
      </c>
      <c r="AI40" s="11">
        <f>AH40/AG40*100</f>
        <v>-94.3826962313818</v>
      </c>
      <c r="AJ40" s="11"/>
      <c r="AK40" s="11">
        <f>[10]FP!U33</f>
        <v>368.53</v>
      </c>
      <c r="AL40" s="11">
        <f>[3]REG6!AK40</f>
        <v>843.86</v>
      </c>
      <c r="AM40" s="11">
        <f>AK40-AL40</f>
        <v>-475.33000000000004</v>
      </c>
      <c r="AN40" s="11">
        <f>AM40/AL40*100</f>
        <v>-56.328063896854928</v>
      </c>
      <c r="AO40" s="11"/>
      <c r="AP40" s="11">
        <f>[11]FP!U33</f>
        <v>7820.43</v>
      </c>
      <c r="AQ40" s="11">
        <f>[3]REG6!AP40</f>
        <v>3909.54</v>
      </c>
      <c r="AR40" s="11">
        <f>AP40-AQ40</f>
        <v>3910.8900000000003</v>
      </c>
      <c r="AS40" s="11">
        <f>AR40/AQ40*100</f>
        <v>100.03453091668075</v>
      </c>
      <c r="AT40" s="11"/>
      <c r="AU40" s="11">
        <f>[12]FP!U33</f>
        <v>4644.05</v>
      </c>
      <c r="AV40" s="11">
        <f>[3]REG6!AU40</f>
        <v>5093.8100000000004</v>
      </c>
      <c r="AW40" s="11">
        <f>AU40-AV40</f>
        <v>-449.76000000000022</v>
      </c>
      <c r="AX40" s="11">
        <f>AW40/AV40*100</f>
        <v>-8.8295401673796263</v>
      </c>
      <c r="AY40" s="11"/>
      <c r="AZ40" s="11">
        <f t="shared" si="23"/>
        <v>426881.26</v>
      </c>
      <c r="BA40" s="11">
        <f t="shared" si="23"/>
        <v>282426.38</v>
      </c>
      <c r="BB40" s="11">
        <f>AZ40-BA40</f>
        <v>144454.88</v>
      </c>
      <c r="BC40" s="11">
        <f>BB40/BA40*100</f>
        <v>51.147800003668209</v>
      </c>
    </row>
    <row r="41" spans="1:55" s="12" customFormat="1" ht="15" customHeight="1" x14ac:dyDescent="0.2">
      <c r="A41" s="13" t="s">
        <v>50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</row>
    <row r="42" spans="1:55" s="12" customFormat="1" ht="15" customHeight="1" x14ac:dyDescent="0.2">
      <c r="A42" s="13" t="s">
        <v>51</v>
      </c>
      <c r="B42" s="11">
        <f>[2]FP!$U$35</f>
        <v>471855.03</v>
      </c>
      <c r="C42" s="11">
        <f>[3]REG6!B42</f>
        <v>419105.34</v>
      </c>
      <c r="D42" s="11">
        <f>B42-C42</f>
        <v>52749.69</v>
      </c>
      <c r="E42" s="11">
        <f>D42/C42*100</f>
        <v>12.586260532972451</v>
      </c>
      <c r="F42" s="11"/>
      <c r="G42" s="11">
        <f>[4]FP!$U$35</f>
        <v>264710.31</v>
      </c>
      <c r="H42" s="11">
        <f>[3]REG6!G42</f>
        <v>247401.63</v>
      </c>
      <c r="I42" s="11">
        <f>G42-H42</f>
        <v>17308.679999999993</v>
      </c>
      <c r="J42" s="11">
        <f>I42/H42*100</f>
        <v>6.9961867268214819</v>
      </c>
      <c r="K42" s="11"/>
      <c r="L42" s="11">
        <f>[5]FP!$U$35</f>
        <v>411197.81</v>
      </c>
      <c r="M42" s="11">
        <f>[3]REG6!L42</f>
        <v>368268.42</v>
      </c>
      <c r="N42" s="11">
        <f>L42-M42</f>
        <v>42929.390000000014</v>
      </c>
      <c r="O42" s="11">
        <f>N42/M42*100</f>
        <v>11.657092400157476</v>
      </c>
      <c r="P42" s="11"/>
      <c r="Q42" s="11">
        <f>[6]FP!$U$35</f>
        <v>1763264.68</v>
      </c>
      <c r="R42" s="11">
        <f>[3]REG6!Q42</f>
        <v>1472874.93</v>
      </c>
      <c r="S42" s="11">
        <f>Q42-R42</f>
        <v>290389.75</v>
      </c>
      <c r="T42" s="11">
        <f>S42/R42*100</f>
        <v>19.71584579825797</v>
      </c>
      <c r="U42" s="11"/>
      <c r="V42" s="11">
        <f>[7]FP!$U$35</f>
        <v>105936.44</v>
      </c>
      <c r="W42" s="11">
        <f>[3]REG6!V42</f>
        <v>61420.480000000003</v>
      </c>
      <c r="X42" s="11">
        <f>V42-W42</f>
        <v>44515.96</v>
      </c>
      <c r="Y42" s="11">
        <f>X42/W42*100</f>
        <v>72.477388649518844</v>
      </c>
      <c r="Z42" s="11"/>
      <c r="AA42" s="11">
        <f>[8]FP!$U$35</f>
        <v>624243</v>
      </c>
      <c r="AB42" s="11">
        <f>[3]REG6!AA42</f>
        <v>576745.79</v>
      </c>
      <c r="AC42" s="11">
        <f>AA42-AB42</f>
        <v>47497.209999999963</v>
      </c>
      <c r="AD42" s="11">
        <f>AC42/AB42*100</f>
        <v>8.2353804437826863</v>
      </c>
      <c r="AE42" s="11"/>
      <c r="AF42" s="11">
        <f>[9]FP!$U$35</f>
        <v>410160.02</v>
      </c>
      <c r="AG42" s="11">
        <f>[3]REG6!AF42</f>
        <v>342441.64</v>
      </c>
      <c r="AH42" s="11">
        <f>AF42-AG42</f>
        <v>67718.38</v>
      </c>
      <c r="AI42" s="11">
        <f>AH42/AG42*100</f>
        <v>19.775159352700218</v>
      </c>
      <c r="AJ42" s="11"/>
      <c r="AK42" s="11">
        <f>[10]FP!$U$35</f>
        <v>163313.92000000001</v>
      </c>
      <c r="AL42" s="11">
        <f>[3]REG6!AK42</f>
        <v>134579.54</v>
      </c>
      <c r="AM42" s="11">
        <f>AK42-AL42</f>
        <v>28734.380000000005</v>
      </c>
      <c r="AN42" s="11">
        <f>AM42/AL42*100</f>
        <v>21.351224710680391</v>
      </c>
      <c r="AO42" s="11"/>
      <c r="AP42" s="11">
        <f>[11]FP!$U$35</f>
        <v>309336.38</v>
      </c>
      <c r="AQ42" s="11">
        <f>[3]REG6!AP42</f>
        <v>213366.15</v>
      </c>
      <c r="AR42" s="11">
        <f>AP42-AQ42</f>
        <v>95970.23000000001</v>
      </c>
      <c r="AS42" s="11">
        <f>AR42/AQ42*100</f>
        <v>44.979126257843625</v>
      </c>
      <c r="AT42" s="11"/>
      <c r="AU42" s="11">
        <f>[12]FP!$U$35</f>
        <v>538436.23</v>
      </c>
      <c r="AV42" s="11">
        <f>[3]REG6!AU42</f>
        <v>322809.58</v>
      </c>
      <c r="AW42" s="11">
        <f>AU42-AV42</f>
        <v>215626.64999999997</v>
      </c>
      <c r="AX42" s="11">
        <f>AW42/AV42*100</f>
        <v>66.796855904957951</v>
      </c>
      <c r="AY42" s="11"/>
      <c r="AZ42" s="11">
        <f>B42+G42+L42+Q42+V42+AA42+AF42+AK42+AP42+AU42</f>
        <v>5062453.82</v>
      </c>
      <c r="BA42" s="11">
        <f>C42+H42+M42+R42+W42+AB42+AG42+AL42+AQ42+AV42</f>
        <v>4159013.5</v>
      </c>
      <c r="BB42" s="11">
        <f>AZ42-BA42</f>
        <v>903440.3200000003</v>
      </c>
      <c r="BC42" s="11">
        <f>BB42/BA42*100</f>
        <v>21.72246663782169</v>
      </c>
    </row>
    <row r="43" spans="1:55" s="15" customFormat="1" ht="15" customHeight="1" x14ac:dyDescent="0.2">
      <c r="A43" s="18" t="s">
        <v>52</v>
      </c>
      <c r="B43" s="19">
        <f>B42/(B14/'[1]DON''T DELETE'!B1)</f>
        <v>1.043414529670964</v>
      </c>
      <c r="C43" s="19">
        <f>[3]REG6!B43</f>
        <v>1.0924569501635748</v>
      </c>
      <c r="D43" s="20">
        <f>B43-C43</f>
        <v>-4.9042420492610761E-2</v>
      </c>
      <c r="E43" s="11">
        <f>D43/C43*100</f>
        <v>-4.4891856365843603</v>
      </c>
      <c r="F43" s="11"/>
      <c r="G43" s="19">
        <f>G42/(G14/'[1]DON''T DELETE'!B1)</f>
        <v>1.3376442375795845</v>
      </c>
      <c r="H43" s="19">
        <f>[3]REG6!G43</f>
        <v>1.5098780480119982</v>
      </c>
      <c r="I43" s="20">
        <f>G43-H43</f>
        <v>-0.1722338104324137</v>
      </c>
      <c r="J43" s="11">
        <f>I43/H43*100</f>
        <v>-11.407133884699345</v>
      </c>
      <c r="K43" s="11"/>
      <c r="L43" s="19">
        <f>L42/(L14/'[1]DON''T DELETE'!B1)</f>
        <v>1.1636562200607605</v>
      </c>
      <c r="M43" s="19">
        <f>[3]REG6!L43</f>
        <v>1.2494660097209984</v>
      </c>
      <c r="N43" s="20">
        <f>L43-M43</f>
        <v>-8.580978966023789E-2</v>
      </c>
      <c r="O43" s="11">
        <f>N43/M43*100</f>
        <v>-6.8677170081160446</v>
      </c>
      <c r="P43" s="11"/>
      <c r="Q43" s="19">
        <f>Q42/(Q14/'[1]DON''T DELETE'!B1)</f>
        <v>1.7970226855397597</v>
      </c>
      <c r="R43" s="19">
        <f>[3]REG6!Q43</f>
        <v>1.664079509993925</v>
      </c>
      <c r="S43" s="20">
        <f>Q43-R43</f>
        <v>0.13294317554583479</v>
      </c>
      <c r="T43" s="11">
        <f>S43/R43*100</f>
        <v>7.9889917968114466</v>
      </c>
      <c r="U43" s="11"/>
      <c r="V43" s="19">
        <f>V42/(V14/'[1]DON''T DELETE'!B1)</f>
        <v>1.3062569643894371</v>
      </c>
      <c r="W43" s="19">
        <f>[3]REG6!V43</f>
        <v>0.95258464111808483</v>
      </c>
      <c r="X43" s="20">
        <f>V43-W43</f>
        <v>0.35367232327135223</v>
      </c>
      <c r="Y43" s="11">
        <f>X43/W43*100</f>
        <v>37.127653334430583</v>
      </c>
      <c r="Z43" s="11"/>
      <c r="AA43" s="19">
        <f>AA42/(AA14/'[1]DON''T DELETE'!B1)</f>
        <v>1.32691767647272</v>
      </c>
      <c r="AB43" s="19">
        <f>[3]REG6!AA43</f>
        <v>1.5717232828837866</v>
      </c>
      <c r="AC43" s="20">
        <f>AA43-AB43</f>
        <v>-0.24480560641106663</v>
      </c>
      <c r="AD43" s="11">
        <f>AC43/AB43*100</f>
        <v>-15.575617481589957</v>
      </c>
      <c r="AE43" s="11"/>
      <c r="AF43" s="19">
        <f>AF42/(AF14/'[1]DON''T DELETE'!B1)</f>
        <v>1.3703929154030401</v>
      </c>
      <c r="AG43" s="19">
        <f>[3]REG6!AF43</f>
        <v>1.3842155253422439</v>
      </c>
      <c r="AH43" s="20">
        <f>AF43-AG43</f>
        <v>-1.3822609939203812E-2</v>
      </c>
      <c r="AI43" s="11">
        <f>AH43/AG43*100</f>
        <v>-0.99858798620151323</v>
      </c>
      <c r="AJ43" s="11"/>
      <c r="AK43" s="19">
        <f>AK42/(AK14/'[1]DON''T DELETE'!B1)</f>
        <v>0.94141748662065605</v>
      </c>
      <c r="AL43" s="19">
        <f>[3]REG6!AK43</f>
        <v>0.95005682033303251</v>
      </c>
      <c r="AM43" s="20">
        <f>AK43-AL43</f>
        <v>-8.6393337123764624E-3</v>
      </c>
      <c r="AN43" s="11">
        <f>AM43/AL43*100</f>
        <v>-0.90934915970057817</v>
      </c>
      <c r="AO43" s="11"/>
      <c r="AP43" s="19">
        <f>AP42/(AP14/'[1]DON''T DELETE'!B1)</f>
        <v>0.78328002403218056</v>
      </c>
      <c r="AQ43" s="19">
        <f>[3]REG6!AP43</f>
        <v>0.63135716559206745</v>
      </c>
      <c r="AR43" s="20">
        <f>AP43-AQ43</f>
        <v>0.15192285844011311</v>
      </c>
      <c r="AS43" s="11">
        <f>AR43/AQ43*100</f>
        <v>24.062902382305978</v>
      </c>
      <c r="AT43" s="11"/>
      <c r="AU43" s="19">
        <f>AU42/(AU14/'[1]DON''T DELETE'!B1)</f>
        <v>1.6658600473552849</v>
      </c>
      <c r="AV43" s="19">
        <f>[3]REG6!AU43</f>
        <v>1.1377745951077722</v>
      </c>
      <c r="AW43" s="20">
        <f>AU43-AV43</f>
        <v>0.52808545224751269</v>
      </c>
      <c r="AX43" s="11">
        <f>AW43/AV43*100</f>
        <v>46.413890283557564</v>
      </c>
      <c r="AY43" s="11"/>
      <c r="AZ43" s="20">
        <f>AZ42/(AZ14/9)</f>
        <v>1.3582597216674936</v>
      </c>
      <c r="BA43" s="20">
        <f>BA42/(BA14/9)</f>
        <v>1.312209961150137</v>
      </c>
      <c r="BB43" s="20">
        <f>AZ43-BA43</f>
        <v>4.6049760517356653E-2</v>
      </c>
      <c r="BC43" s="11">
        <f>BB43/BA43*100</f>
        <v>3.5093286806780957</v>
      </c>
    </row>
    <row r="44" spans="1:55" s="15" customFormat="1" ht="15" customHeight="1" x14ac:dyDescent="0.2">
      <c r="A44" s="18" t="s">
        <v>53</v>
      </c>
      <c r="B44" s="11"/>
      <c r="C44" s="2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4"/>
      <c r="BA44" s="14"/>
      <c r="BB44" s="11"/>
      <c r="BC44" s="11"/>
    </row>
    <row r="45" spans="1:55" s="12" customFormat="1" ht="15" customHeight="1" x14ac:dyDescent="0.2">
      <c r="A45" s="13" t="s">
        <v>51</v>
      </c>
      <c r="B45" s="11">
        <f>[2]FP!$U$38</f>
        <v>364476.46</v>
      </c>
      <c r="C45" s="11">
        <f>[3]REG6!B45</f>
        <v>319953.71000000002</v>
      </c>
      <c r="D45" s="11">
        <f t="shared" ref="D45:D50" si="24">B45-C45</f>
        <v>44522.75</v>
      </c>
      <c r="E45" s="11">
        <f t="shared" ref="E45:E50" si="25">D45/C45*100</f>
        <v>13.91537232057725</v>
      </c>
      <c r="F45" s="11"/>
      <c r="G45" s="11">
        <f>[4]FP!$U$38</f>
        <v>129062.61</v>
      </c>
      <c r="H45" s="11">
        <f>[3]REG6!G45</f>
        <v>110725.36</v>
      </c>
      <c r="I45" s="11">
        <f t="shared" ref="I45:I50" si="26">G45-H45</f>
        <v>18337.25</v>
      </c>
      <c r="J45" s="11">
        <f t="shared" ref="J45:J50" si="27">I45/H45*100</f>
        <v>16.561020889884666</v>
      </c>
      <c r="K45" s="11"/>
      <c r="L45" s="11">
        <f>[5]FP!$U$38</f>
        <v>256496.49</v>
      </c>
      <c r="M45" s="11">
        <f>[3]REG6!L45</f>
        <v>229317.74</v>
      </c>
      <c r="N45" s="11">
        <f t="shared" ref="N45:N50" si="28">L45-M45</f>
        <v>27178.75</v>
      </c>
      <c r="O45" s="11">
        <f t="shared" ref="O45:O50" si="29">N45/M45*100</f>
        <v>11.852004995339655</v>
      </c>
      <c r="P45" s="11"/>
      <c r="Q45" s="11">
        <f>[6]FP!$U$38</f>
        <v>783468.27</v>
      </c>
      <c r="R45" s="11">
        <f>[3]REG6!Q45</f>
        <v>716704.3</v>
      </c>
      <c r="S45" s="11">
        <f t="shared" ref="S45:S50" si="30">Q45-R45</f>
        <v>66763.969999999972</v>
      </c>
      <c r="T45" s="11">
        <f t="shared" ref="T45:T50" si="31">S45/R45*100</f>
        <v>9.3154136231636908</v>
      </c>
      <c r="U45" s="11"/>
      <c r="V45" s="11">
        <f>[7]FP!$U$38</f>
        <v>48318.29</v>
      </c>
      <c r="W45" s="11">
        <f>[3]REG6!V45</f>
        <v>38887.370000000003</v>
      </c>
      <c r="X45" s="11">
        <f t="shared" ref="X45:X50" si="32">V45-W45</f>
        <v>9430.9199999999983</v>
      </c>
      <c r="Y45" s="11">
        <f t="shared" ref="Y45:Y50" si="33">X45/W45*100</f>
        <v>24.251884352168833</v>
      </c>
      <c r="Z45" s="11"/>
      <c r="AA45" s="11">
        <f>[8]FP!$U$38</f>
        <v>327875.02</v>
      </c>
      <c r="AB45" s="11">
        <f>[3]REG6!AA45</f>
        <v>271639.8</v>
      </c>
      <c r="AC45" s="11">
        <f t="shared" ref="AC45:AC50" si="34">AA45-AB45</f>
        <v>56235.22000000003</v>
      </c>
      <c r="AD45" s="11">
        <f t="shared" ref="AD45:AD50" si="35">AC45/AB45*100</f>
        <v>20.702128333182408</v>
      </c>
      <c r="AE45" s="11"/>
      <c r="AF45" s="11">
        <f>[9]FP!$U$38</f>
        <v>227986.7</v>
      </c>
      <c r="AG45" s="11">
        <f>[3]REG6!AF45</f>
        <v>206199.6</v>
      </c>
      <c r="AH45" s="11">
        <f t="shared" ref="AH45:AH50" si="36">AF45-AG45</f>
        <v>21787.100000000006</v>
      </c>
      <c r="AI45" s="11">
        <f t="shared" ref="AI45:AI50" si="37">AH45/AG45*100</f>
        <v>10.566024376380946</v>
      </c>
      <c r="AJ45" s="11"/>
      <c r="AK45" s="11">
        <f>[10]FP!$U$38</f>
        <v>126057.46</v>
      </c>
      <c r="AL45" s="11">
        <f>[3]REG6!AK45</f>
        <v>107873.8</v>
      </c>
      <c r="AM45" s="11">
        <f t="shared" ref="AM45:AM50" si="38">AK45-AL45</f>
        <v>18183.660000000003</v>
      </c>
      <c r="AN45" s="11">
        <f t="shared" ref="AN45:AN50" si="39">AM45/AL45*100</f>
        <v>16.856419260283779</v>
      </c>
      <c r="AO45" s="11"/>
      <c r="AP45" s="11">
        <f>[11]FP!$U$38</f>
        <v>279845.55</v>
      </c>
      <c r="AQ45" s="11">
        <f>[3]REG6!AP45</f>
        <v>237937.73</v>
      </c>
      <c r="AR45" s="11">
        <f t="shared" ref="AR45:AR50" si="40">AP45-AQ45</f>
        <v>41907.819999999978</v>
      </c>
      <c r="AS45" s="11">
        <f t="shared" ref="AS45:AS50" si="41">AR45/AQ45*100</f>
        <v>17.612935955974692</v>
      </c>
      <c r="AT45" s="11"/>
      <c r="AU45" s="11">
        <f>[12]FP!$U$38</f>
        <v>405973.34</v>
      </c>
      <c r="AV45" s="11">
        <f>[3]REG6!AU45</f>
        <v>217970.76</v>
      </c>
      <c r="AW45" s="11">
        <f t="shared" ref="AW45:AW50" si="42">AU45-AV45</f>
        <v>188002.58000000002</v>
      </c>
      <c r="AX45" s="11">
        <f t="shared" ref="AX45:AX50" si="43">AW45/AV45*100</f>
        <v>86.25128434657934</v>
      </c>
      <c r="AY45" s="11"/>
      <c r="AZ45" s="11">
        <f>B45+G45+L45+Q45+V45+AA45+AF45+AK45+AP45+AU45</f>
        <v>2949560.19</v>
      </c>
      <c r="BA45" s="11">
        <f>C45+H45+M45+R45+W45+AB45+AG45+AL45+AQ45+AV45</f>
        <v>2457210.1700000009</v>
      </c>
      <c r="BB45" s="11">
        <f t="shared" ref="BB45:BB50" si="44">AZ45-BA45</f>
        <v>492350.01999999909</v>
      </c>
      <c r="BC45" s="11">
        <f t="shared" ref="BC45:BC50" si="45">BB45/BA45*100</f>
        <v>20.036951906315728</v>
      </c>
    </row>
    <row r="46" spans="1:55" s="15" customFormat="1" ht="15" customHeight="1" x14ac:dyDescent="0.2">
      <c r="A46" s="18" t="s">
        <v>54</v>
      </c>
      <c r="B46" s="19">
        <f>B45/(B23/'[1]DON''T DELETE'!B1)</f>
        <v>1.0058589418623418</v>
      </c>
      <c r="C46" s="19">
        <f>[3]REG6!B46</f>
        <v>1.078400482156221</v>
      </c>
      <c r="D46" s="20">
        <f t="shared" si="24"/>
        <v>-7.2541540293879159E-2</v>
      </c>
      <c r="E46" s="11">
        <f t="shared" si="25"/>
        <v>-6.7267718713214117</v>
      </c>
      <c r="F46" s="11"/>
      <c r="G46" s="19">
        <f>G45/(G23/'[1]DON''T DELETE'!B1)</f>
        <v>0.9061299019718172</v>
      </c>
      <c r="H46" s="19">
        <f>[3]REG6!G46</f>
        <v>0.97847296553881713</v>
      </c>
      <c r="I46" s="20">
        <f t="shared" si="26"/>
        <v>-7.2343063566999932E-2</v>
      </c>
      <c r="J46" s="11">
        <f t="shared" si="27"/>
        <v>-7.393465748658949</v>
      </c>
      <c r="K46" s="11"/>
      <c r="L46" s="19">
        <f>L45/(L23/'[1]DON''T DELETE'!B1)</f>
        <v>0.92884360350458794</v>
      </c>
      <c r="M46" s="19">
        <f>[3]REG6!L46</f>
        <v>0.99079959759102032</v>
      </c>
      <c r="N46" s="20">
        <f t="shared" si="28"/>
        <v>-6.1955994086432375E-2</v>
      </c>
      <c r="O46" s="11">
        <f t="shared" si="29"/>
        <v>-6.2531307276536063</v>
      </c>
      <c r="P46" s="11"/>
      <c r="Q46" s="19">
        <f>Q45/(Q23/'[1]DON''T DELETE'!B1)</f>
        <v>0.94052979096925637</v>
      </c>
      <c r="R46" s="19">
        <f>[3]REG6!Q46</f>
        <v>1.0159243204253607</v>
      </c>
      <c r="S46" s="20">
        <f t="shared" si="30"/>
        <v>-7.5394529456104364E-2</v>
      </c>
      <c r="T46" s="11">
        <f t="shared" si="31"/>
        <v>-7.4212741973277279</v>
      </c>
      <c r="U46" s="11"/>
      <c r="V46" s="19">
        <f>V45/(V23/'[1]DON''T DELETE'!B1)</f>
        <v>0.90455464351655013</v>
      </c>
      <c r="W46" s="19">
        <f>[3]REG6!V46</f>
        <v>0.9994728880237953</v>
      </c>
      <c r="X46" s="20">
        <f t="shared" si="32"/>
        <v>-9.4918244507245175E-2</v>
      </c>
      <c r="Y46" s="11">
        <f t="shared" si="33"/>
        <v>-9.4968303437346844</v>
      </c>
      <c r="Z46" s="11"/>
      <c r="AA46" s="19">
        <f>AA45/(AA23/'[1]DON''T DELETE'!B1)</f>
        <v>0.88033588280231156</v>
      </c>
      <c r="AB46" s="19">
        <f>[3]REG6!AA46</f>
        <v>0.9796380881156258</v>
      </c>
      <c r="AC46" s="20">
        <f t="shared" si="34"/>
        <v>-9.930220531331424E-2</v>
      </c>
      <c r="AD46" s="11">
        <f t="shared" si="35"/>
        <v>-10.136621525641793</v>
      </c>
      <c r="AE46" s="11"/>
      <c r="AF46" s="19">
        <f>AF45/(AF23/'[1]DON''T DELETE'!B1)</f>
        <v>0.97613736230797488</v>
      </c>
      <c r="AG46" s="19">
        <f>[3]REG6!AF46</f>
        <v>1.118728836774354</v>
      </c>
      <c r="AH46" s="20">
        <f t="shared" si="36"/>
        <v>-0.1425914744663791</v>
      </c>
      <c r="AI46" s="11">
        <f t="shared" si="37"/>
        <v>-12.745847767499678</v>
      </c>
      <c r="AJ46" s="11"/>
      <c r="AK46" s="19">
        <f>AK45/(AK23/'[1]DON''T DELETE'!B1)</f>
        <v>0.94423492577448109</v>
      </c>
      <c r="AL46" s="19">
        <f>[3]REG6!AK46</f>
        <v>1.0301689382073562</v>
      </c>
      <c r="AM46" s="20">
        <f t="shared" si="38"/>
        <v>-8.5934012432875129E-2</v>
      </c>
      <c r="AN46" s="11">
        <f t="shared" si="39"/>
        <v>-8.341739810405544</v>
      </c>
      <c r="AO46" s="11"/>
      <c r="AP46" s="19">
        <f>AP45/(AP23/'[1]DON''T DELETE'!B1)</f>
        <v>0.92417877316810759</v>
      </c>
      <c r="AQ46" s="19">
        <f>[3]REG6!AP46</f>
        <v>0.93945415976047264</v>
      </c>
      <c r="AR46" s="20">
        <f t="shared" si="40"/>
        <v>-1.5275386592365048E-2</v>
      </c>
      <c r="AS46" s="11">
        <f t="shared" si="41"/>
        <v>-1.6259853057928584</v>
      </c>
      <c r="AT46" s="11"/>
      <c r="AU46" s="19">
        <f>AU45/(AU23/'[1]DON''T DELETE'!B1)</f>
        <v>1.6070959415278032</v>
      </c>
      <c r="AV46" s="19">
        <f>[3]REG6!AU46</f>
        <v>1.0457642884141933</v>
      </c>
      <c r="AW46" s="20">
        <f t="shared" si="42"/>
        <v>0.56133165311360989</v>
      </c>
      <c r="AX46" s="11">
        <f t="shared" si="43"/>
        <v>53.676689798311862</v>
      </c>
      <c r="AY46" s="11"/>
      <c r="AZ46" s="20">
        <f>AZ45/(AZ23/9)</f>
        <v>0.99570631236671914</v>
      </c>
      <c r="BA46" s="20">
        <f>BA45/(BA23/9)</f>
        <v>1.0180262190350047</v>
      </c>
      <c r="BB46" s="20">
        <f t="shared" si="44"/>
        <v>-2.2319906668285538E-2</v>
      </c>
      <c r="BC46" s="11">
        <f t="shared" si="45"/>
        <v>-2.192468745003715</v>
      </c>
    </row>
    <row r="47" spans="1:55" s="12" customFormat="1" ht="15" customHeight="1" x14ac:dyDescent="0.2">
      <c r="A47" s="13" t="s">
        <v>55</v>
      </c>
      <c r="B47" s="12">
        <f>[2]FP!U40</f>
        <v>380484.46074555558</v>
      </c>
      <c r="C47" s="12">
        <f>[3]REG6!B47</f>
        <v>314022.70892999996</v>
      </c>
      <c r="D47" s="12">
        <f t="shared" si="24"/>
        <v>66461.751815555617</v>
      </c>
      <c r="E47" s="12">
        <f t="shared" si="25"/>
        <v>21.16463234204214</v>
      </c>
      <c r="G47" s="12">
        <f>[4]FP!U40</f>
        <v>145146.86872666667</v>
      </c>
      <c r="H47" s="12">
        <f>[3]REG6!G47</f>
        <v>114655.21011111111</v>
      </c>
      <c r="I47" s="12">
        <f t="shared" si="26"/>
        <v>30491.658615555556</v>
      </c>
      <c r="J47" s="12">
        <f t="shared" si="27"/>
        <v>26.594219823073388</v>
      </c>
      <c r="L47" s="12">
        <f>[5]FP!U40</f>
        <v>296534.73251111113</v>
      </c>
      <c r="M47" s="12">
        <f>[3]REG6!L47</f>
        <v>250405.77412222221</v>
      </c>
      <c r="N47" s="12">
        <f t="shared" si="28"/>
        <v>46128.958388888917</v>
      </c>
      <c r="O47" s="12">
        <f t="shared" si="29"/>
        <v>18.421683186256534</v>
      </c>
      <c r="Q47" s="12">
        <f>[6]FP!U40</f>
        <v>887280.0450477777</v>
      </c>
      <c r="R47" s="12">
        <f>[3]REG6!Q47</f>
        <v>781134.68094444461</v>
      </c>
      <c r="S47" s="12">
        <f t="shared" si="30"/>
        <v>106145.36410333309</v>
      </c>
      <c r="T47" s="12">
        <f t="shared" si="31"/>
        <v>13.588612398440199</v>
      </c>
      <c r="V47" s="12">
        <f>[7]FP!U40</f>
        <v>53333.08122</v>
      </c>
      <c r="W47" s="12">
        <f>[3]REG6!V47</f>
        <v>39289.377180000003</v>
      </c>
      <c r="X47" s="12">
        <f t="shared" si="32"/>
        <v>14043.704039999997</v>
      </c>
      <c r="Y47" s="12">
        <f t="shared" si="33"/>
        <v>35.74427758337908</v>
      </c>
      <c r="AA47" s="12">
        <f>[8]FP!U40</f>
        <v>400639.18756444444</v>
      </c>
      <c r="AB47" s="12">
        <f>[3]REG6!AA47</f>
        <v>305811.41447333328</v>
      </c>
      <c r="AC47" s="12">
        <f t="shared" si="34"/>
        <v>94827.773091111158</v>
      </c>
      <c r="AD47" s="12">
        <f t="shared" si="35"/>
        <v>31.00857868710461</v>
      </c>
      <c r="AF47" s="12">
        <f>[9]FP!U40</f>
        <v>254430.85073666662</v>
      </c>
      <c r="AG47" s="12">
        <f>[3]REG6!AF47</f>
        <v>200387.65613666669</v>
      </c>
      <c r="AH47" s="12">
        <f t="shared" si="36"/>
        <v>54043.19459999993</v>
      </c>
      <c r="AI47" s="12">
        <f t="shared" si="37"/>
        <v>26.969323181834039</v>
      </c>
      <c r="AK47" s="12">
        <f>[10]FP!U40</f>
        <v>139623.7026488889</v>
      </c>
      <c r="AL47" s="12">
        <f>[3]REG6!AK47</f>
        <v>105844.41347111113</v>
      </c>
      <c r="AM47" s="12">
        <f t="shared" si="38"/>
        <v>33779.28917777777</v>
      </c>
      <c r="AN47" s="12">
        <f t="shared" si="39"/>
        <v>31.914097371796945</v>
      </c>
      <c r="AP47" s="12">
        <f>[11]FP!U40</f>
        <v>327780.1515033333</v>
      </c>
      <c r="AQ47" s="12">
        <f>[3]REG6!AP47</f>
        <v>284207.94286999997</v>
      </c>
      <c r="AR47" s="12">
        <f t="shared" si="40"/>
        <v>43572.208633333328</v>
      </c>
      <c r="AS47" s="12">
        <f t="shared" si="41"/>
        <v>15.331101655122906</v>
      </c>
      <c r="AU47" s="12">
        <f>[12]FP!U40</f>
        <v>245840.08523888886</v>
      </c>
      <c r="AV47" s="12">
        <f>[3]REG6!AU47</f>
        <v>239403.1980877778</v>
      </c>
      <c r="AW47" s="12">
        <f t="shared" si="42"/>
        <v>6436.8871511110628</v>
      </c>
      <c r="AX47" s="12">
        <f t="shared" si="43"/>
        <v>2.68872229048125</v>
      </c>
      <c r="AZ47" s="12">
        <f t="shared" ref="AZ47:BA49" si="46">B47+G47+L47+Q47+V47+AA47+AF47+AK47+AP47+AU47</f>
        <v>3131093.1659433329</v>
      </c>
      <c r="BA47" s="12">
        <f t="shared" si="46"/>
        <v>2635162.3763266671</v>
      </c>
      <c r="BB47" s="12">
        <f t="shared" si="44"/>
        <v>495930.7896166658</v>
      </c>
      <c r="BC47" s="12">
        <f t="shared" si="45"/>
        <v>18.819743104710597</v>
      </c>
    </row>
    <row r="48" spans="1:55" s="12" customFormat="1" ht="15" customHeight="1" x14ac:dyDescent="0.2">
      <c r="A48" s="13" t="s">
        <v>56</v>
      </c>
      <c r="B48" s="12">
        <f>[2]FP!U41</f>
        <v>762.21469999999999</v>
      </c>
      <c r="C48" s="12">
        <f>[3]REG6!B48</f>
        <v>1905.27926</v>
      </c>
      <c r="D48" s="12">
        <f t="shared" si="24"/>
        <v>-1143.06456</v>
      </c>
      <c r="E48" s="12">
        <f t="shared" si="25"/>
        <v>-59.994594178283343</v>
      </c>
      <c r="G48" s="12">
        <f>[4]FP!U41</f>
        <v>476.62021000000004</v>
      </c>
      <c r="H48" s="12">
        <f>[3]REG6!G48</f>
        <v>593.38523999999995</v>
      </c>
      <c r="I48" s="12">
        <f t="shared" si="26"/>
        <v>-116.76502999999991</v>
      </c>
      <c r="J48" s="12">
        <f t="shared" si="27"/>
        <v>-19.677777964278302</v>
      </c>
      <c r="L48" s="12">
        <f>[5]FP!U41</f>
        <v>0</v>
      </c>
      <c r="M48" s="12">
        <f>[3]REG6!L48</f>
        <v>0</v>
      </c>
      <c r="N48" s="12">
        <f t="shared" si="28"/>
        <v>0</v>
      </c>
      <c r="Q48" s="12">
        <f>[6]FP!U41</f>
        <v>162.55232999999998</v>
      </c>
      <c r="R48" s="12">
        <f>[3]REG6!Q48</f>
        <v>955.93223</v>
      </c>
      <c r="S48" s="12">
        <f t="shared" si="30"/>
        <v>-793.37990000000002</v>
      </c>
      <c r="T48" s="12">
        <f t="shared" si="31"/>
        <v>-82.995412760588692</v>
      </c>
      <c r="V48" s="12">
        <f>[7]FP!U41</f>
        <v>73.61666000000001</v>
      </c>
      <c r="W48" s="12">
        <f>[3]REG6!V48</f>
        <v>29.925099999999997</v>
      </c>
      <c r="X48" s="12">
        <f t="shared" si="32"/>
        <v>43.69156000000001</v>
      </c>
      <c r="Y48" s="12">
        <f t="shared" si="33"/>
        <v>146.00305429221626</v>
      </c>
      <c r="AA48" s="12">
        <f>[8]FP!U41</f>
        <v>47.375</v>
      </c>
      <c r="AB48" s="12">
        <f>[3]REG6!AA48</f>
        <v>0</v>
      </c>
      <c r="AC48" s="12">
        <f t="shared" si="34"/>
        <v>47.375</v>
      </c>
      <c r="AF48" s="12">
        <f>[9]FP!U41</f>
        <v>160.70525000000001</v>
      </c>
      <c r="AG48" s="12">
        <f>[3]REG6!AF48</f>
        <v>327.69175000000001</v>
      </c>
      <c r="AH48" s="12">
        <f t="shared" si="36"/>
        <v>-166.98650000000001</v>
      </c>
      <c r="AI48" s="12">
        <f t="shared" si="37"/>
        <v>-50.958408321234813</v>
      </c>
      <c r="AK48" s="12">
        <f>[10]FP!U41</f>
        <v>1140.9963500000001</v>
      </c>
      <c r="AL48" s="12">
        <f>[3]REG6!AK48</f>
        <v>471.22922</v>
      </c>
      <c r="AM48" s="12">
        <f t="shared" si="38"/>
        <v>669.76713000000018</v>
      </c>
      <c r="AN48" s="12">
        <f t="shared" si="39"/>
        <v>142.13191830506608</v>
      </c>
      <c r="AP48" s="12">
        <f>[11]FP!U41</f>
        <v>955.80381000000011</v>
      </c>
      <c r="AQ48" s="12">
        <f>[3]REG6!AP48</f>
        <v>1090.97279</v>
      </c>
      <c r="AR48" s="12">
        <f t="shared" si="40"/>
        <v>-135.16897999999992</v>
      </c>
      <c r="AS48" s="12">
        <f t="shared" si="41"/>
        <v>-12.389766384549326</v>
      </c>
      <c r="AU48" s="12">
        <f>[12]FP!U41</f>
        <v>4509.1936399999995</v>
      </c>
      <c r="AV48" s="12">
        <f>[3]REG6!AU48</f>
        <v>4633.5811699999995</v>
      </c>
      <c r="AW48" s="12">
        <f t="shared" si="42"/>
        <v>-124.38752999999997</v>
      </c>
      <c r="AX48" s="12">
        <f t="shared" si="43"/>
        <v>-2.6844793570326075</v>
      </c>
      <c r="AZ48" s="12">
        <f t="shared" si="46"/>
        <v>8289.077949999999</v>
      </c>
      <c r="BA48" s="12">
        <f t="shared" si="46"/>
        <v>10007.996759999998</v>
      </c>
      <c r="BB48" s="12">
        <f t="shared" si="44"/>
        <v>-1718.9188099999992</v>
      </c>
      <c r="BC48" s="12">
        <f t="shared" si="45"/>
        <v>-17.175453302205103</v>
      </c>
    </row>
    <row r="49" spans="1:55" s="12" customFormat="1" ht="15" customHeight="1" x14ac:dyDescent="0.2">
      <c r="A49" s="13" t="s">
        <v>57</v>
      </c>
      <c r="B49" s="12">
        <f>[2]FP!U42</f>
        <v>99167.767420000004</v>
      </c>
      <c r="C49" s="12">
        <f>[3]REG6!B49</f>
        <v>66946.618889999998</v>
      </c>
      <c r="D49" s="12">
        <f t="shared" si="24"/>
        <v>32221.148530000006</v>
      </c>
      <c r="E49" s="12">
        <f t="shared" si="25"/>
        <v>48.129612912853119</v>
      </c>
      <c r="G49" s="12">
        <f>[4]FP!U42</f>
        <v>43843.108090000002</v>
      </c>
      <c r="H49" s="12">
        <f>[3]REG6!G49</f>
        <v>29063.015180000002</v>
      </c>
      <c r="I49" s="12">
        <f t="shared" si="26"/>
        <v>14780.092909999999</v>
      </c>
      <c r="J49" s="12">
        <f t="shared" si="27"/>
        <v>50.855332175482829</v>
      </c>
      <c r="L49" s="12">
        <f>[5]FP!U42</f>
        <v>73920.332970000003</v>
      </c>
      <c r="M49" s="12">
        <f>[3]REG6!L49</f>
        <v>52649.519029999996</v>
      </c>
      <c r="N49" s="12">
        <f t="shared" si="28"/>
        <v>21270.813940000007</v>
      </c>
      <c r="O49" s="12">
        <f t="shared" si="29"/>
        <v>40.400775414263094</v>
      </c>
      <c r="Q49" s="12">
        <f>[6]FP!U42</f>
        <v>236529.72162000003</v>
      </c>
      <c r="R49" s="12">
        <f>[3]REG6!Q49</f>
        <v>165124.24291</v>
      </c>
      <c r="S49" s="12">
        <f t="shared" si="30"/>
        <v>71405.478710000025</v>
      </c>
      <c r="T49" s="12">
        <f t="shared" si="31"/>
        <v>43.243485905894005</v>
      </c>
      <c r="V49" s="12">
        <f>[7]FP!U42</f>
        <v>14749.52579</v>
      </c>
      <c r="W49" s="12">
        <f>[3]REG6!V49</f>
        <v>9759.026460000001</v>
      </c>
      <c r="X49" s="12">
        <f t="shared" si="32"/>
        <v>4990.4993299999987</v>
      </c>
      <c r="Y49" s="12">
        <f t="shared" si="33"/>
        <v>51.137266103897808</v>
      </c>
      <c r="AA49" s="12">
        <f>[8]FP!U42</f>
        <v>105203.73353999999</v>
      </c>
      <c r="AB49" s="12">
        <f>[3]REG6!AA49</f>
        <v>70392.42009</v>
      </c>
      <c r="AC49" s="12">
        <f t="shared" si="34"/>
        <v>34811.313449999987</v>
      </c>
      <c r="AD49" s="12">
        <f t="shared" si="35"/>
        <v>49.453213009997519</v>
      </c>
      <c r="AF49" s="12">
        <f>[9]FP!U42</f>
        <v>63631.364159999997</v>
      </c>
      <c r="AG49" s="12">
        <f>[3]REG6!AF49</f>
        <v>45117.083129999999</v>
      </c>
      <c r="AH49" s="12">
        <f t="shared" si="36"/>
        <v>18514.281029999998</v>
      </c>
      <c r="AI49" s="12">
        <f t="shared" si="37"/>
        <v>41.036077125493904</v>
      </c>
      <c r="AK49" s="12">
        <f>[10]FP!U42</f>
        <v>41132.929049999999</v>
      </c>
      <c r="AL49" s="12">
        <f>[3]REG6!AK49</f>
        <v>27257.493990000003</v>
      </c>
      <c r="AM49" s="12">
        <f t="shared" si="38"/>
        <v>13875.435059999996</v>
      </c>
      <c r="AN49" s="12">
        <f t="shared" si="39"/>
        <v>50.90502841196809</v>
      </c>
      <c r="AP49" s="12">
        <f>[11]FP!U42</f>
        <v>75143.282040000006</v>
      </c>
      <c r="AQ49" s="12">
        <f>[3]REG6!AP49</f>
        <v>50297.290810000006</v>
      </c>
      <c r="AR49" s="12">
        <f t="shared" si="40"/>
        <v>24845.99123</v>
      </c>
      <c r="AS49" s="12">
        <f t="shared" si="41"/>
        <v>49.398269429374849</v>
      </c>
      <c r="AU49" s="12">
        <f>[12]FP!U42</f>
        <v>65708.837709999993</v>
      </c>
      <c r="AV49" s="12">
        <f>[3]REG6!AU49</f>
        <v>45585.498309999995</v>
      </c>
      <c r="AW49" s="12">
        <f t="shared" si="42"/>
        <v>20123.339399999997</v>
      </c>
      <c r="AX49" s="12">
        <f t="shared" si="43"/>
        <v>44.144168970476258</v>
      </c>
      <c r="AZ49" s="12">
        <f t="shared" si="46"/>
        <v>819030.60239000001</v>
      </c>
      <c r="BA49" s="12">
        <f t="shared" si="46"/>
        <v>562192.20879999991</v>
      </c>
      <c r="BB49" s="12">
        <f t="shared" si="44"/>
        <v>256838.39359000011</v>
      </c>
      <c r="BC49" s="12">
        <f t="shared" si="45"/>
        <v>45.685157063670815</v>
      </c>
    </row>
    <row r="50" spans="1:55" s="12" customFormat="1" ht="15" hidden="1" customHeight="1" x14ac:dyDescent="0.2">
      <c r="A50" s="13" t="s">
        <v>58</v>
      </c>
      <c r="B50" s="11">
        <f>B15</f>
        <v>93409.175090000004</v>
      </c>
      <c r="C50" s="11">
        <v>72026.5</v>
      </c>
      <c r="D50" s="11">
        <f t="shared" si="24"/>
        <v>21382.675090000004</v>
      </c>
      <c r="E50" s="11">
        <f t="shared" si="25"/>
        <v>29.687233296078531</v>
      </c>
      <c r="F50" s="11"/>
      <c r="G50" s="11">
        <f>G15</f>
        <v>55111.748380000005</v>
      </c>
      <c r="H50" s="11">
        <v>72026.5</v>
      </c>
      <c r="I50" s="11">
        <f t="shared" si="26"/>
        <v>-16914.751619999995</v>
      </c>
      <c r="J50" s="11">
        <f t="shared" si="27"/>
        <v>-23.484067141954689</v>
      </c>
      <c r="K50" s="11"/>
      <c r="L50" s="11">
        <f>L15</f>
        <v>69262.259789999996</v>
      </c>
      <c r="M50" s="11">
        <v>72026.5</v>
      </c>
      <c r="N50" s="11">
        <f t="shared" si="28"/>
        <v>-2764.2402100000036</v>
      </c>
      <c r="O50" s="11">
        <f t="shared" si="29"/>
        <v>-3.8378099866021587</v>
      </c>
      <c r="P50" s="11"/>
      <c r="Q50" s="11">
        <f>Q15</f>
        <v>120060.44123</v>
      </c>
      <c r="R50" s="11">
        <v>72026.5</v>
      </c>
      <c r="S50" s="11">
        <f t="shared" si="30"/>
        <v>48033.941229999997</v>
      </c>
      <c r="T50" s="11">
        <f t="shared" si="31"/>
        <v>66.689261910546804</v>
      </c>
      <c r="U50" s="11"/>
      <c r="V50" s="11">
        <f>V15</f>
        <v>64782.854330000002</v>
      </c>
      <c r="W50" s="11">
        <v>72026.5</v>
      </c>
      <c r="X50" s="11">
        <f t="shared" si="32"/>
        <v>-7243.6456699999981</v>
      </c>
      <c r="Y50" s="11">
        <f t="shared" si="33"/>
        <v>-10.056917481760182</v>
      </c>
      <c r="Z50" s="11"/>
      <c r="AA50" s="11">
        <f>AA15</f>
        <v>98567.394979999997</v>
      </c>
      <c r="AB50" s="11">
        <v>72026.5</v>
      </c>
      <c r="AC50" s="11">
        <f t="shared" si="34"/>
        <v>26540.894979999997</v>
      </c>
      <c r="AD50" s="11">
        <f t="shared" si="35"/>
        <v>36.8487917363748</v>
      </c>
      <c r="AE50" s="11"/>
      <c r="AF50" s="11">
        <f>AF15</f>
        <v>63761.15999</v>
      </c>
      <c r="AG50" s="11">
        <v>72026.5</v>
      </c>
      <c r="AH50" s="11">
        <f t="shared" si="36"/>
        <v>-8265.3400099999999</v>
      </c>
      <c r="AI50" s="11">
        <f t="shared" si="37"/>
        <v>-11.475415312419734</v>
      </c>
      <c r="AJ50" s="11"/>
      <c r="AK50" s="11">
        <f>AK15</f>
        <v>55364.09274</v>
      </c>
      <c r="AL50" s="11">
        <v>72026.5</v>
      </c>
      <c r="AM50" s="11">
        <f t="shared" si="38"/>
        <v>-16662.40726</v>
      </c>
      <c r="AN50" s="11">
        <f t="shared" si="39"/>
        <v>-23.133717812194124</v>
      </c>
      <c r="AO50" s="11"/>
      <c r="AP50" s="11">
        <f>AP15</f>
        <v>77366.34825000001</v>
      </c>
      <c r="AQ50" s="11">
        <v>72026.5</v>
      </c>
      <c r="AR50" s="11">
        <f t="shared" si="40"/>
        <v>5339.84825000001</v>
      </c>
      <c r="AS50" s="11">
        <f t="shared" si="41"/>
        <v>7.4137272392800009</v>
      </c>
      <c r="AT50" s="11"/>
      <c r="AU50" s="11">
        <f>AU15</f>
        <v>63868.102700000003</v>
      </c>
      <c r="AV50" s="11">
        <v>72026.5</v>
      </c>
      <c r="AW50" s="11">
        <f t="shared" si="42"/>
        <v>-8158.3972999999969</v>
      </c>
      <c r="AX50" s="11">
        <f t="shared" si="43"/>
        <v>-11.326938418498743</v>
      </c>
      <c r="AY50" s="11"/>
      <c r="AZ50" s="11">
        <f>B50+G50+L50+Q50+V50+AA50+AF50+AK50+AP50+AU50</f>
        <v>761553.57748000009</v>
      </c>
      <c r="BA50" s="11">
        <f>C50+H50+M50+R50+W50+AB50+AG50+AL50+AQ50+AV50</f>
        <v>720265</v>
      </c>
      <c r="BB50" s="11">
        <f t="shared" si="44"/>
        <v>41288.577480000095</v>
      </c>
      <c r="BC50" s="11">
        <f t="shared" si="45"/>
        <v>5.7324148028850619</v>
      </c>
    </row>
    <row r="51" spans="1:55" s="15" customFormat="1" ht="9.9499999999999993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</row>
    <row r="52" spans="1:55" s="15" customFormat="1" ht="20.100000000000001" customHeight="1" x14ac:dyDescent="0.25">
      <c r="A52" s="17" t="s">
        <v>59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</row>
    <row r="53" spans="1:55" s="12" customFormat="1" ht="15" customHeight="1" x14ac:dyDescent="0.2">
      <c r="A53" s="13" t="s">
        <v>60</v>
      </c>
      <c r="B53" s="11">
        <f>'[13]financial profile(mcso)'!X82</f>
        <v>433670.62961</v>
      </c>
      <c r="C53" s="11">
        <f>[3]REG6!B53</f>
        <v>432394.00560999999</v>
      </c>
      <c r="D53" s="11">
        <f>B53-C53</f>
        <v>1276.6240000000107</v>
      </c>
      <c r="E53" s="11">
        <f>D53/C53*100</f>
        <v>0.29524553611676763</v>
      </c>
      <c r="F53" s="11"/>
      <c r="G53" s="11">
        <f>'[13]financial profile(mcso)'!Y82</f>
        <v>66488.779940000008</v>
      </c>
      <c r="H53" s="11">
        <f>[3]REG6!G53</f>
        <v>62088.139940000001</v>
      </c>
      <c r="I53" s="11">
        <f>G53-H53</f>
        <v>4400.6400000000067</v>
      </c>
      <c r="J53" s="11">
        <f>I53/H53*100</f>
        <v>7.0877304494105395</v>
      </c>
      <c r="K53" s="11"/>
      <c r="L53" s="11">
        <f>'[13]financial profile(mcso)'!Z82</f>
        <v>329363.43490000011</v>
      </c>
      <c r="M53" s="11">
        <f>[3]REG6!L53</f>
        <v>321654.36689999996</v>
      </c>
      <c r="N53" s="11">
        <f>L53-M53</f>
        <v>7709.0680000001448</v>
      </c>
      <c r="O53" s="11">
        <f>N53/M53*100</f>
        <v>2.3966930946088598</v>
      </c>
      <c r="P53" s="11"/>
      <c r="Q53" s="11">
        <f>'[13]financial profile(mcso)'!AA82</f>
        <v>178594.05676999985</v>
      </c>
      <c r="R53" s="11">
        <f>[3]REG6!Q53</f>
        <v>170129.37587000002</v>
      </c>
      <c r="S53" s="11">
        <f>Q53-R53</f>
        <v>8464.680899999832</v>
      </c>
      <c r="T53" s="11">
        <f>S53/R53*100</f>
        <v>4.9754375790268579</v>
      </c>
      <c r="U53" s="11"/>
      <c r="V53" s="11">
        <f>'[13]financial profile(mcso)'!AB82</f>
        <v>85557.041539999991</v>
      </c>
      <c r="W53" s="11">
        <f>[3]REG6!V53</f>
        <v>76561.99354000001</v>
      </c>
      <c r="X53" s="11">
        <f>V53-W53</f>
        <v>8995.0479999999807</v>
      </c>
      <c r="Y53" s="11">
        <f>X53/W53*100</f>
        <v>11.748711840033913</v>
      </c>
      <c r="Z53" s="11"/>
      <c r="AA53" s="11">
        <f>'[13]financial profile(mcso)'!AC82</f>
        <v>89118.736709999997</v>
      </c>
      <c r="AB53" s="11">
        <f>[3]REG6!AA53</f>
        <v>85006.384709999998</v>
      </c>
      <c r="AC53" s="11">
        <f>AA53-AB53</f>
        <v>4112.351999999999</v>
      </c>
      <c r="AD53" s="11">
        <f>AC53/AB53*100</f>
        <v>4.8376977965000192</v>
      </c>
      <c r="AE53" s="11"/>
      <c r="AF53" s="11">
        <f>'[13]financial profile(mcso)'!AD82</f>
        <v>119034.67270000001</v>
      </c>
      <c r="AG53" s="11">
        <f>[3]REG6!AF53</f>
        <v>117024.8167</v>
      </c>
      <c r="AH53" s="11">
        <f>AF53-AG53</f>
        <v>2009.8560000000143</v>
      </c>
      <c r="AI53" s="11">
        <f>AH53/AG53*100</f>
        <v>1.7174613527935689</v>
      </c>
      <c r="AJ53" s="11"/>
      <c r="AK53" s="11">
        <f>'[13]financial profile(mcso)'!AE82</f>
        <v>210659.27455999996</v>
      </c>
      <c r="AL53" s="11">
        <f>[3]REG6!AK53</f>
        <v>194591.21556000001</v>
      </c>
      <c r="AM53" s="11">
        <f>AK53-AL53</f>
        <v>16068.05899999995</v>
      </c>
      <c r="AN53" s="11">
        <f>AM53/AL53*100</f>
        <v>8.2573403705603265</v>
      </c>
      <c r="AO53" s="11"/>
      <c r="AP53" s="11">
        <f>'[13]financial profile(mcso)'!AF82</f>
        <v>9617.6563499999993</v>
      </c>
      <c r="AQ53" s="11">
        <f>[3]REG6!AP53</f>
        <v>9617.6563499999993</v>
      </c>
      <c r="AR53" s="11">
        <f>AP53-AQ53</f>
        <v>0</v>
      </c>
      <c r="AS53" s="11">
        <f>AR53/AQ53*100</f>
        <v>0</v>
      </c>
      <c r="AT53" s="11"/>
      <c r="AU53" s="11">
        <f>'[13]financial profile(mcso)'!AG82</f>
        <v>539902.9375</v>
      </c>
      <c r="AV53" s="11">
        <f>[3]REG6!AU53</f>
        <v>502666.73749999999</v>
      </c>
      <c r="AW53" s="11">
        <f>AU53-AV53</f>
        <v>37236.200000000012</v>
      </c>
      <c r="AX53" s="11">
        <f>AW53/AV53*100</f>
        <v>7.4077310516294137</v>
      </c>
      <c r="AY53" s="11"/>
      <c r="AZ53" s="11">
        <f>B53+G53+L53+Q53+V53+AA53+AF53+AK53+AP53+AU53</f>
        <v>2062007.22058</v>
      </c>
      <c r="BA53" s="11">
        <f>C53+H53+M53+R53+W53+AB53+AG53+AL53+AQ53+AV53</f>
        <v>1971734.6926800001</v>
      </c>
      <c r="BB53" s="11">
        <f>AZ53-BA53</f>
        <v>90272.52789999987</v>
      </c>
      <c r="BC53" s="11">
        <f>BB53/BA53*100</f>
        <v>4.5783303522088268</v>
      </c>
    </row>
    <row r="54" spans="1:55" s="12" customFormat="1" ht="15" customHeight="1" x14ac:dyDescent="0.2">
      <c r="A54" s="13" t="s">
        <v>61</v>
      </c>
      <c r="B54" s="11">
        <f>'[13]financial profile(mcso)'!X83</f>
        <v>434308.97044528759</v>
      </c>
      <c r="C54" s="11">
        <f>[3]REG6!B54</f>
        <v>432713.19044999999</v>
      </c>
      <c r="D54" s="11">
        <f>B54-C54</f>
        <v>1595.7799952875939</v>
      </c>
      <c r="E54" s="11">
        <f>D54/C54*100</f>
        <v>0.36878468937544123</v>
      </c>
      <c r="F54" s="11"/>
      <c r="G54" s="11">
        <f>'[13]financial profile(mcso)'!Y83</f>
        <v>68689.106939999998</v>
      </c>
      <c r="H54" s="11">
        <f>[3]REG6!G54</f>
        <v>64288.459940000001</v>
      </c>
      <c r="I54" s="11">
        <f>G54-H54</f>
        <v>4400.6469999999972</v>
      </c>
      <c r="J54" s="11">
        <f>I54/H54*100</f>
        <v>6.8451585309511103</v>
      </c>
      <c r="K54" s="11"/>
      <c r="L54" s="11">
        <f>'[13]financial profile(mcso)'!Z83</f>
        <v>333112.82652</v>
      </c>
      <c r="M54" s="11">
        <f>[3]REG6!L54</f>
        <v>325403.75851999997</v>
      </c>
      <c r="N54" s="11">
        <f>L54-M54</f>
        <v>7709.0680000000284</v>
      </c>
      <c r="O54" s="11">
        <f>N54/M54*100</f>
        <v>2.3690777374737095</v>
      </c>
      <c r="P54" s="11"/>
      <c r="Q54" s="11">
        <f>'[13]financial profile(mcso)'!AA83</f>
        <v>178594.05676999985</v>
      </c>
      <c r="R54" s="11">
        <f>[3]REG6!Q54</f>
        <v>175567.59587000002</v>
      </c>
      <c r="S54" s="11">
        <f>Q54-R54</f>
        <v>3026.4608999998309</v>
      </c>
      <c r="T54" s="11">
        <f>S54/R54*100</f>
        <v>1.7238151977889988</v>
      </c>
      <c r="U54" s="11"/>
      <c r="V54" s="11">
        <f>'[13]financial profile(mcso)'!AB83</f>
        <v>90071.048719999977</v>
      </c>
      <c r="W54" s="11">
        <f>[3]REG6!V54</f>
        <v>78827.238719999994</v>
      </c>
      <c r="X54" s="11">
        <f>V54-W54</f>
        <v>11243.809999999983</v>
      </c>
      <c r="Y54" s="11">
        <f>X54/W54*100</f>
        <v>14.263863840187025</v>
      </c>
      <c r="Z54" s="11"/>
      <c r="AA54" s="11">
        <f>'[13]financial profile(mcso)'!AC83</f>
        <v>91174.913910000003</v>
      </c>
      <c r="AB54" s="11">
        <f>[3]REG6!AA54</f>
        <v>87062.561909999989</v>
      </c>
      <c r="AC54" s="11">
        <f>AA54-AB54</f>
        <v>4112.3520000000135</v>
      </c>
      <c r="AD54" s="11">
        <f>AC54/AB54*100</f>
        <v>4.7234447387972738</v>
      </c>
      <c r="AE54" s="11"/>
      <c r="AF54" s="11">
        <f>'[13]financial profile(mcso)'!AD83</f>
        <v>122376.236</v>
      </c>
      <c r="AG54" s="11">
        <f>[3]REG6!AF54</f>
        <v>120159.152</v>
      </c>
      <c r="AH54" s="11">
        <f>AF54-AG54</f>
        <v>2217.0840000000026</v>
      </c>
      <c r="AI54" s="11">
        <f>AH54/AG54*100</f>
        <v>1.8451228750349391</v>
      </c>
      <c r="AJ54" s="11"/>
      <c r="AK54" s="11">
        <f>'[13]financial profile(mcso)'!AE83</f>
        <v>218512.29317999998</v>
      </c>
      <c r="AL54" s="11">
        <f>[3]REG6!AK54</f>
        <v>202806.23318000001</v>
      </c>
      <c r="AM54" s="11">
        <f>AK54-AL54</f>
        <v>15706.059999999969</v>
      </c>
      <c r="AN54" s="11">
        <f>AM54/AL54*100</f>
        <v>7.7443674948886336</v>
      </c>
      <c r="AO54" s="11"/>
      <c r="AP54" s="11">
        <f>'[13]financial profile(mcso)'!AF83</f>
        <v>9617.6563499999993</v>
      </c>
      <c r="AQ54" s="11">
        <f>[3]REG6!AP54</f>
        <v>9617.6563499999993</v>
      </c>
      <c r="AR54" s="11">
        <f>AP54-AQ54</f>
        <v>0</v>
      </c>
      <c r="AS54" s="11">
        <f>AR54/AQ54*100</f>
        <v>0</v>
      </c>
      <c r="AT54" s="11"/>
      <c r="AU54" s="11">
        <f>'[13]financial profile(mcso)'!AG83</f>
        <v>539902.9375</v>
      </c>
      <c r="AV54" s="11">
        <f>[3]REG6!AU54</f>
        <v>502666.73749999999</v>
      </c>
      <c r="AW54" s="11">
        <f>AU54-AV54</f>
        <v>37236.200000000012</v>
      </c>
      <c r="AX54" s="11">
        <f>AW54/AV54*100</f>
        <v>7.4077310516294137</v>
      </c>
      <c r="AY54" s="11"/>
      <c r="AZ54" s="11">
        <f>B54+G54+L54+Q54+V54+AA54+AF54+AK54+AP54+AU54</f>
        <v>2086360.0463352876</v>
      </c>
      <c r="BA54" s="11">
        <f>C54+H54+M54+R54+W54+AB54+AG54+AL54+AQ54+AV54</f>
        <v>1999112.5844400001</v>
      </c>
      <c r="BB54" s="11">
        <f>AZ54-BA54</f>
        <v>87247.461895287503</v>
      </c>
      <c r="BC54" s="11">
        <f>BB54/BA54*100</f>
        <v>4.3643095728761887</v>
      </c>
    </row>
    <row r="55" spans="1:55" s="15" customFormat="1" ht="15" customHeight="1" x14ac:dyDescent="0.2">
      <c r="A55" s="13" t="s">
        <v>62</v>
      </c>
      <c r="B55" s="20">
        <f>'[13]financial profile(mcso)'!X84</f>
        <v>-2.000090348568051</v>
      </c>
      <c r="C55" s="20">
        <f>[3]REG6!B55</f>
        <v>-1.0000903633332969</v>
      </c>
      <c r="D55" s="20">
        <f>B55-C55</f>
        <v>-0.99999998523475409</v>
      </c>
      <c r="E55" s="11">
        <f>D55/C55*100</f>
        <v>99.990963006758548</v>
      </c>
      <c r="F55" s="11"/>
      <c r="G55" s="20">
        <f>'[13]financial profile(mcso)'!Y84</f>
        <v>0</v>
      </c>
      <c r="H55" s="20">
        <f>[3]REG6!G55</f>
        <v>0</v>
      </c>
      <c r="I55" s="20">
        <f>G55-H55</f>
        <v>0</v>
      </c>
      <c r="J55" s="11"/>
      <c r="K55" s="11"/>
      <c r="L55" s="20">
        <f>'[13]financial profile(mcso)'!Z84</f>
        <v>-1.120543285691028</v>
      </c>
      <c r="M55" s="20">
        <f>[3]REG6!L55</f>
        <v>-2.5780708912633976</v>
      </c>
      <c r="N55" s="20">
        <f>L55-M55</f>
        <v>1.4575276055723696</v>
      </c>
      <c r="O55" s="11">
        <f>N55/M55*100</f>
        <v>-56.535590643052501</v>
      </c>
      <c r="P55" s="11"/>
      <c r="Q55" s="20">
        <f>'[13]financial profile(mcso)'!AA84</f>
        <v>0</v>
      </c>
      <c r="R55" s="20">
        <f>[3]REG6!Q55</f>
        <v>-2.0000088264564209</v>
      </c>
      <c r="S55" s="20">
        <f>Q55-R55</f>
        <v>2.0000088264564209</v>
      </c>
      <c r="T55" s="11">
        <f>S55/R55*100</f>
        <v>-100</v>
      </c>
      <c r="U55" s="11"/>
      <c r="V55" s="20">
        <f>'[13]financial profile(mcso)'!AB84</f>
        <v>-2.0073298908466017</v>
      </c>
      <c r="W55" s="20">
        <f>[3]REG6!V55</f>
        <v>-1.0073298908466006</v>
      </c>
      <c r="X55" s="20">
        <f>V55-W55</f>
        <v>-1.0000000000000011</v>
      </c>
      <c r="Y55" s="11"/>
      <c r="Z55" s="11"/>
      <c r="AA55" s="11">
        <f>'[13]financial profile(mcso)'!AC84</f>
        <v>0</v>
      </c>
      <c r="AB55" s="11">
        <f>[3]REG6!AA55</f>
        <v>0</v>
      </c>
      <c r="AC55" s="11">
        <f>AA55-AB55</f>
        <v>0</v>
      </c>
      <c r="AD55" s="11"/>
      <c r="AE55" s="11"/>
      <c r="AF55" s="20">
        <f>'[13]financial profile(mcso)'!AD84</f>
        <v>-13.727055116686978</v>
      </c>
      <c r="AG55" s="20">
        <f>[3]REG6!AF55</f>
        <v>-12.87576788303779</v>
      </c>
      <c r="AH55" s="20">
        <f>AF55-AG55</f>
        <v>-0.85128723364918812</v>
      </c>
      <c r="AI55" s="11">
        <f>AH55/AG55*100</f>
        <v>6.6115453570008222</v>
      </c>
      <c r="AJ55" s="11"/>
      <c r="AK55" s="20">
        <f>'[13]financial profile(mcso)'!AE84</f>
        <v>-1.9999965923989655</v>
      </c>
      <c r="AL55" s="20">
        <f>[3]REG6!AK55</f>
        <v>-1.915583822760258</v>
      </c>
      <c r="AM55" s="20">
        <f>AK55-AL55</f>
        <v>-8.4412769638707585E-2</v>
      </c>
      <c r="AN55" s="11">
        <f>AM55/AL55*100</f>
        <v>4.4066340838623868</v>
      </c>
      <c r="AO55" s="11"/>
      <c r="AP55" s="11">
        <f>'[13]financial profile(mcso)'!AF84</f>
        <v>0</v>
      </c>
      <c r="AQ55" s="11">
        <f>[3]REG6!AP55</f>
        <v>0</v>
      </c>
      <c r="AR55" s="11">
        <f>AP55-AQ55</f>
        <v>0</v>
      </c>
      <c r="AS55" s="11"/>
      <c r="AT55" s="11"/>
      <c r="AU55" s="20">
        <f>'[13]financial profile(mcso)'!AG84</f>
        <v>0</v>
      </c>
      <c r="AV55" s="20">
        <f>[3]REG6!AU55</f>
        <v>0</v>
      </c>
      <c r="AW55" s="20">
        <f>AU55-AV55</f>
        <v>0</v>
      </c>
      <c r="AX55" s="11"/>
      <c r="AY55" s="11"/>
      <c r="AZ55" s="20">
        <f>+'[13]financial profile(mcso)'!$I$92</f>
        <v>-1.1315733124141707</v>
      </c>
      <c r="BA55" s="20">
        <f>[3]REG6!$AZ$55</f>
        <v>-1.205511494587419</v>
      </c>
      <c r="BB55" s="20">
        <f>AZ55-BA55</f>
        <v>7.3938182173248324E-2</v>
      </c>
      <c r="BC55" s="11">
        <f>BB55/BA55*100</f>
        <v>-6.1333452650779856</v>
      </c>
    </row>
    <row r="56" spans="1:55" s="12" customFormat="1" ht="15" customHeight="1" x14ac:dyDescent="0.2">
      <c r="A56" s="13" t="s">
        <v>63</v>
      </c>
      <c r="B56" s="11">
        <f>'[13]financial profile(mcso)'!X85</f>
        <v>-638.34083528758492</v>
      </c>
      <c r="C56" s="11">
        <f>[3]REG6!B56</f>
        <v>-319.18484000000171</v>
      </c>
      <c r="D56" s="11">
        <f>B56-C56</f>
        <v>-319.15599528758321</v>
      </c>
      <c r="E56" s="11">
        <f>D56/C56*100</f>
        <v>99.990963006758562</v>
      </c>
      <c r="F56" s="11"/>
      <c r="G56" s="11">
        <f>'[13]financial profile(mcso)'!Y85</f>
        <v>-2200.3269999999902</v>
      </c>
      <c r="H56" s="11">
        <f>[3]REG6!G56</f>
        <v>-2200.3199999999997</v>
      </c>
      <c r="I56" s="11">
        <f>G56-H56</f>
        <v>-6.9999999905121513E-3</v>
      </c>
      <c r="J56" s="11">
        <f>I56/H56*100</f>
        <v>3.1813554348968115E-4</v>
      </c>
      <c r="K56" s="11"/>
      <c r="L56" s="11">
        <f>'[13]financial profile(mcso)'!Z85</f>
        <v>-3749.391619999893</v>
      </c>
      <c r="M56" s="11">
        <f>[3]REG6!L56</f>
        <v>-3749.3916200000094</v>
      </c>
      <c r="N56" s="11">
        <f>L56-M56</f>
        <v>1.1641532182693481E-10</v>
      </c>
      <c r="O56" s="11">
        <f>N56/M56*100</f>
        <v>-3.1049123064646557E-12</v>
      </c>
      <c r="P56" s="11"/>
      <c r="Q56" s="11">
        <f>'[13]financial profile(mcso)'!AA85</f>
        <v>0</v>
      </c>
      <c r="R56" s="11">
        <f>[3]REG6!Q56</f>
        <v>-5438.2200000000012</v>
      </c>
      <c r="S56" s="11">
        <f>Q56-R56</f>
        <v>5438.2200000000012</v>
      </c>
      <c r="T56" s="11">
        <f>S56/R56*100</f>
        <v>-100</v>
      </c>
      <c r="U56" s="11"/>
      <c r="V56" s="11">
        <f>'[13]financial profile(mcso)'!AB85</f>
        <v>-4514.007179999986</v>
      </c>
      <c r="W56" s="11">
        <f>[3]REG6!V56</f>
        <v>-2265.2451799999835</v>
      </c>
      <c r="X56" s="11">
        <f>V56-W56</f>
        <v>-2248.7620000000024</v>
      </c>
      <c r="Y56" s="11">
        <f>X56/W56*100</f>
        <v>99.272344550359833</v>
      </c>
      <c r="Z56" s="11"/>
      <c r="AA56" s="11">
        <f>'[13]financial profile(mcso)'!AC85</f>
        <v>-2056.1772000000055</v>
      </c>
      <c r="AB56" s="11">
        <f>[3]REG6!AA56</f>
        <v>-2056.177199999991</v>
      </c>
      <c r="AC56" s="11">
        <f>AA56-AB56</f>
        <v>-1.4551915228366852E-11</v>
      </c>
      <c r="AD56" s="11">
        <f>AC56/AB56*100</f>
        <v>7.0771698219233806E-13</v>
      </c>
      <c r="AE56" s="11"/>
      <c r="AF56" s="11">
        <f>'[13]financial profile(mcso)'!AD85</f>
        <v>-3341.5632999999943</v>
      </c>
      <c r="AG56" s="11">
        <f>[3]REG6!AF56</f>
        <v>-3134.3353000000061</v>
      </c>
      <c r="AH56" s="11">
        <f>AF56-AG56</f>
        <v>-207.22799999998824</v>
      </c>
      <c r="AI56" s="11">
        <f>AH56/AG56*100</f>
        <v>6.611545357000824</v>
      </c>
      <c r="AJ56" s="11"/>
      <c r="AK56" s="11">
        <f>'[13]financial profile(mcso)'!AE85</f>
        <v>-7853.0186200000171</v>
      </c>
      <c r="AL56" s="11">
        <f>[3]REG6!AK56</f>
        <v>-8215.0176199999987</v>
      </c>
      <c r="AM56" s="11">
        <f>AK56-AL56</f>
        <v>361.99899999998161</v>
      </c>
      <c r="AN56" s="11">
        <f>AM56/AL56*100</f>
        <v>-4.4065517171706521</v>
      </c>
      <c r="AO56" s="11"/>
      <c r="AP56" s="11">
        <f>'[13]financial profile(mcso)'!AF85</f>
        <v>0</v>
      </c>
      <c r="AQ56" s="11">
        <f>[3]REG6!AP56</f>
        <v>0</v>
      </c>
      <c r="AR56" s="11">
        <f>AP56-AQ56</f>
        <v>0</v>
      </c>
      <c r="AS56" s="11"/>
      <c r="AT56" s="11"/>
      <c r="AU56" s="11">
        <f>'[13]financial profile(mcso)'!AG85</f>
        <v>0</v>
      </c>
      <c r="AV56" s="11">
        <f>[3]REG6!AU56</f>
        <v>0</v>
      </c>
      <c r="AW56" s="11">
        <f>AU56-AV56</f>
        <v>0</v>
      </c>
      <c r="AX56" s="11"/>
      <c r="AY56" s="11"/>
      <c r="AZ56" s="11">
        <f>B56+G56+L56+Q56+V56+AA56+AF56+AK56+AP56+AU56</f>
        <v>-24352.825755287471</v>
      </c>
      <c r="BA56" s="11">
        <f>C56+H56+M56+R56+W56+AB56+AG56+AL56+AQ56+AV56</f>
        <v>-27377.891759999991</v>
      </c>
      <c r="BB56" s="11">
        <f>AZ56-BA56</f>
        <v>3025.0660047125202</v>
      </c>
      <c r="BC56" s="11">
        <f>BB56/BA56*100</f>
        <v>-11.049302229809536</v>
      </c>
    </row>
    <row r="57" spans="1:55" s="12" customFormat="1" ht="15.75" customHeight="1" x14ac:dyDescent="0.2">
      <c r="A57" s="13" t="s">
        <v>64</v>
      </c>
      <c r="B57" s="11">
        <f>'[13]financial profile(mcso)'!X86</f>
        <v>882.48428471232808</v>
      </c>
      <c r="C57" s="11">
        <f>[3]REG6!B57</f>
        <v>2333.0742799999998</v>
      </c>
      <c r="D57" s="11">
        <f>B57-C57</f>
        <v>-1450.5899952876716</v>
      </c>
      <c r="E57" s="11">
        <f>D57/C57*100</f>
        <v>-62.175045506381032</v>
      </c>
      <c r="F57" s="11"/>
      <c r="G57" s="11">
        <f>'[13]financial profile(mcso)'!Y86</f>
        <v>3061.3470000000002</v>
      </c>
      <c r="H57" s="11">
        <f>[3]REG6!G57</f>
        <v>6997.5860000000002</v>
      </c>
      <c r="I57" s="11">
        <f>G57-H57</f>
        <v>-3936.239</v>
      </c>
      <c r="J57" s="11">
        <f>I57/H57*100</f>
        <v>-56.251384405993718</v>
      </c>
      <c r="K57" s="11"/>
      <c r="L57" s="11">
        <f>'[13]financial profile(mcso)'!Z86</f>
        <v>59901.330379999883</v>
      </c>
      <c r="M57" s="11">
        <f>[3]REG6!L57</f>
        <v>20139.848379999999</v>
      </c>
      <c r="N57" s="11">
        <f>L57-M57</f>
        <v>39761.481999999887</v>
      </c>
      <c r="O57" s="11">
        <f>N57/M57*100</f>
        <v>197.42691826560755</v>
      </c>
      <c r="P57" s="11"/>
      <c r="Q57" s="11">
        <f>'[13]financial profile(mcso)'!AA86</f>
        <v>-5.5879354476928712E-12</v>
      </c>
      <c r="R57" s="11">
        <f>[3]REG6!Q57</f>
        <v>59522.709310000006</v>
      </c>
      <c r="S57" s="11">
        <f>Q57-R57</f>
        <v>-59522.709310000013</v>
      </c>
      <c r="T57" s="11">
        <f>S57/R57*100</f>
        <v>-100.00000000000003</v>
      </c>
      <c r="U57" s="11"/>
      <c r="V57" s="11">
        <f>'[13]financial profile(mcso)'!AB86</f>
        <v>64515.393630000006</v>
      </c>
      <c r="W57" s="11">
        <f>[3]REG6!V57</f>
        <v>62018.917630000004</v>
      </c>
      <c r="X57" s="11">
        <f>V57-W57</f>
        <v>2496.4760000000024</v>
      </c>
      <c r="Y57" s="11">
        <f>X57/W57*100</f>
        <v>4.0253459676510035</v>
      </c>
      <c r="Z57" s="11"/>
      <c r="AA57" s="11">
        <f>'[13]financial profile(mcso)'!AC86</f>
        <v>10839.509060000002</v>
      </c>
      <c r="AB57" s="11">
        <f>[3]REG6!AA57</f>
        <v>14056.58106</v>
      </c>
      <c r="AC57" s="11">
        <f>AA57-AB57</f>
        <v>-3217.0719999999983</v>
      </c>
      <c r="AD57" s="11">
        <f>AC57/AB57*100</f>
        <v>-22.886589464878014</v>
      </c>
      <c r="AE57" s="11"/>
      <c r="AF57" s="11">
        <f>'[13]financial profile(mcso)'!AD86</f>
        <v>25669.845699999998</v>
      </c>
      <c r="AG57" s="11">
        <f>[3]REG6!AF57</f>
        <v>-904.16430000000003</v>
      </c>
      <c r="AH57" s="11">
        <f>AF57-AG57</f>
        <v>26574.01</v>
      </c>
      <c r="AI57" s="11">
        <f>AH57/AG57*100</f>
        <v>-2939.0687068710849</v>
      </c>
      <c r="AJ57" s="11"/>
      <c r="AK57" s="11">
        <f>'[13]financial profile(mcso)'!AE86</f>
        <v>45960.034269999996</v>
      </c>
      <c r="AL57" s="11">
        <f>[3]REG6!AK57</f>
        <v>57879.928270000004</v>
      </c>
      <c r="AM57" s="11">
        <f>AK57-AL57</f>
        <v>-11919.894000000008</v>
      </c>
      <c r="AN57" s="11">
        <f>AM57/AL57*100</f>
        <v>-20.594175487564069</v>
      </c>
      <c r="AO57" s="11"/>
      <c r="AP57" s="11">
        <f>'[13]financial profile(mcso)'!AF86</f>
        <v>0</v>
      </c>
      <c r="AQ57" s="11">
        <f>[3]REG6!AP57</f>
        <v>2.8999999999999998E-3</v>
      </c>
      <c r="AR57" s="11">
        <f>AP57-AQ57</f>
        <v>-2.8999999999999998E-3</v>
      </c>
      <c r="AS57" s="11"/>
      <c r="AT57" s="11"/>
      <c r="AU57" s="11">
        <f>'[13]financial profile(mcso)'!AG86</f>
        <v>153675.54008999999</v>
      </c>
      <c r="AV57" s="11">
        <f>[3]REG6!AU57</f>
        <v>179580.21509000001</v>
      </c>
      <c r="AW57" s="11">
        <f>AU57-AV57</f>
        <v>-25904.675000000017</v>
      </c>
      <c r="AX57" s="11">
        <f>AW57/AV57*100</f>
        <v>-14.425127504729515</v>
      </c>
      <c r="AY57" s="11"/>
      <c r="AZ57" s="11">
        <f>B57+G57+L57+Q57+V57+AA57+AF57+AK57+AP57+AU57</f>
        <v>364505.48441471223</v>
      </c>
      <c r="BA57" s="11">
        <f>C57+H57+M57+R57+W57+AB57+AG57+AL57+AQ57+AV57</f>
        <v>401624.69862000004</v>
      </c>
      <c r="BB57" s="11">
        <f>AZ57-BA57</f>
        <v>-37119.214205287804</v>
      </c>
      <c r="BC57" s="11">
        <f>BB57/BA57*100</f>
        <v>-9.2422638181444121</v>
      </c>
    </row>
    <row r="58" spans="1:55" s="21" customFormat="1" x14ac:dyDescent="0.2">
      <c r="B58" s="22">
        <f>B60/B61*100</f>
        <v>4.9700316708798695</v>
      </c>
      <c r="C58" s="22"/>
      <c r="D58" s="22"/>
      <c r="E58" s="22"/>
      <c r="F58" s="22"/>
      <c r="G58" s="22">
        <f>G60/G61*100</f>
        <v>11.664237947524027</v>
      </c>
      <c r="H58" s="22"/>
      <c r="I58" s="22"/>
      <c r="J58" s="22"/>
      <c r="K58" s="22"/>
      <c r="L58" s="22">
        <f>L60/L61*100</f>
        <v>6.9586758104738164</v>
      </c>
      <c r="M58" s="22"/>
      <c r="N58" s="22"/>
      <c r="O58" s="22"/>
      <c r="P58" s="22"/>
      <c r="Q58" s="22">
        <f>Q60/Q61*100</f>
        <v>2.2349317602032737</v>
      </c>
      <c r="R58" s="22"/>
      <c r="S58" s="22"/>
      <c r="T58" s="22"/>
      <c r="U58" s="22"/>
      <c r="V58" s="22">
        <f>V60/V61*100</f>
        <v>33.020973430449196</v>
      </c>
      <c r="W58" s="22"/>
      <c r="X58" s="22"/>
      <c r="Y58" s="22"/>
      <c r="Z58" s="22"/>
      <c r="AA58" s="22">
        <f>AA60/AA61*100</f>
        <v>4.765221050128619</v>
      </c>
      <c r="AB58" s="22"/>
      <c r="AC58" s="22"/>
      <c r="AD58" s="22"/>
      <c r="AE58" s="22"/>
      <c r="AF58" s="22">
        <f>AF60/AF61*100</f>
        <v>7.7681948357427917</v>
      </c>
      <c r="AG58" s="22"/>
      <c r="AH58" s="22"/>
      <c r="AI58" s="22"/>
      <c r="AJ58" s="22"/>
      <c r="AK58" s="22">
        <f>AK60/AK61*100</f>
        <v>12.492570044202655</v>
      </c>
      <c r="AL58" s="22"/>
      <c r="AM58" s="22"/>
      <c r="AN58" s="22"/>
      <c r="AO58" s="22"/>
      <c r="AP58" s="22">
        <f>AP60/AP61*100</f>
        <v>5.9005324143468956</v>
      </c>
      <c r="AQ58" s="22"/>
      <c r="AR58" s="22"/>
      <c r="AS58" s="22"/>
      <c r="AT58" s="22"/>
      <c r="AU58" s="22">
        <f>AU60/AU61*100</f>
        <v>7.0825062068023827</v>
      </c>
      <c r="AV58" s="22"/>
      <c r="AW58" s="22"/>
      <c r="AX58" s="22"/>
      <c r="AY58" s="22"/>
      <c r="AZ58" s="22"/>
      <c r="BA58" s="22"/>
      <c r="BB58" s="22"/>
      <c r="BC58" s="22"/>
    </row>
    <row r="59" spans="1:55" s="21" customFormat="1" ht="15.75" x14ac:dyDescent="0.25">
      <c r="A59" s="17" t="s">
        <v>65</v>
      </c>
      <c r="B59" s="23">
        <v>9.9778642562550406</v>
      </c>
      <c r="C59" s="23"/>
      <c r="D59" s="22"/>
      <c r="E59" s="22"/>
      <c r="F59" s="22"/>
      <c r="G59" s="23">
        <v>9.9778642562550406</v>
      </c>
      <c r="H59" s="23"/>
      <c r="I59" s="22"/>
      <c r="J59" s="22"/>
      <c r="K59" s="22"/>
      <c r="L59" s="23">
        <v>9.9778642562550406</v>
      </c>
      <c r="M59" s="23"/>
      <c r="N59" s="22"/>
      <c r="O59" s="22"/>
      <c r="P59" s="22"/>
      <c r="Q59" s="23">
        <v>9.9778642562550406</v>
      </c>
      <c r="R59" s="23"/>
      <c r="S59" s="22"/>
      <c r="T59" s="22"/>
      <c r="U59" s="22"/>
      <c r="V59" s="23">
        <v>9.9778642562550406</v>
      </c>
      <c r="W59" s="23"/>
      <c r="X59" s="22"/>
      <c r="Y59" s="22"/>
      <c r="Z59" s="22"/>
      <c r="AA59" s="23">
        <v>9.9778642562550406</v>
      </c>
      <c r="AB59" s="23"/>
      <c r="AC59" s="22"/>
      <c r="AD59" s="22"/>
      <c r="AE59" s="22"/>
      <c r="AF59" s="23">
        <v>9.9778642562550406</v>
      </c>
      <c r="AG59" s="23"/>
      <c r="AH59" s="22"/>
      <c r="AI59" s="22"/>
      <c r="AJ59" s="22"/>
      <c r="AK59" s="23">
        <v>9.9778642562550406</v>
      </c>
      <c r="AL59" s="23"/>
      <c r="AM59" s="22"/>
      <c r="AN59" s="22"/>
      <c r="AO59" s="22"/>
      <c r="AP59" s="23">
        <v>9.9778642562550406</v>
      </c>
      <c r="AQ59" s="23"/>
      <c r="AR59" s="22"/>
      <c r="AS59" s="22"/>
      <c r="AT59" s="22"/>
      <c r="AU59" s="23">
        <v>9.9778642562550406</v>
      </c>
      <c r="AV59" s="23"/>
      <c r="AW59" s="22"/>
      <c r="AX59" s="22"/>
      <c r="AY59" s="22"/>
      <c r="AZ59" s="22"/>
      <c r="BA59" s="22"/>
      <c r="BB59" s="22"/>
      <c r="BC59" s="22"/>
    </row>
    <row r="60" spans="1:55" s="21" customFormat="1" x14ac:dyDescent="0.2">
      <c r="B60" s="23">
        <v>17635.511280000002</v>
      </c>
      <c r="C60" s="23"/>
      <c r="D60" s="22"/>
      <c r="E60" s="22"/>
      <c r="F60" s="22"/>
      <c r="G60" s="23">
        <v>17635.511280000002</v>
      </c>
      <c r="H60" s="23"/>
      <c r="I60" s="22"/>
      <c r="J60" s="22"/>
      <c r="K60" s="22"/>
      <c r="L60" s="23">
        <v>17635.511280000002</v>
      </c>
      <c r="M60" s="23"/>
      <c r="N60" s="22"/>
      <c r="O60" s="22"/>
      <c r="P60" s="22"/>
      <c r="Q60" s="23">
        <v>17635.511280000002</v>
      </c>
      <c r="R60" s="23"/>
      <c r="S60" s="22"/>
      <c r="T60" s="22"/>
      <c r="U60" s="22"/>
      <c r="V60" s="23">
        <v>17635.511280000002</v>
      </c>
      <c r="W60" s="23"/>
      <c r="X60" s="22"/>
      <c r="Y60" s="22"/>
      <c r="Z60" s="22"/>
      <c r="AA60" s="23">
        <v>17635.511280000002</v>
      </c>
      <c r="AB60" s="23"/>
      <c r="AC60" s="22"/>
      <c r="AD60" s="22"/>
      <c r="AE60" s="22"/>
      <c r="AF60" s="23">
        <v>17635.511280000002</v>
      </c>
      <c r="AG60" s="23"/>
      <c r="AH60" s="22"/>
      <c r="AI60" s="22"/>
      <c r="AJ60" s="22"/>
      <c r="AK60" s="23">
        <v>17635.511280000002</v>
      </c>
      <c r="AL60" s="23"/>
      <c r="AM60" s="22"/>
      <c r="AN60" s="22"/>
      <c r="AO60" s="22"/>
      <c r="AP60" s="23">
        <v>17635.511280000002</v>
      </c>
      <c r="AQ60" s="23"/>
      <c r="AR60" s="22"/>
      <c r="AS60" s="22"/>
      <c r="AT60" s="22"/>
      <c r="AU60" s="23">
        <v>17635.511280000002</v>
      </c>
      <c r="AV60" s="23"/>
      <c r="AW60" s="22"/>
      <c r="AX60" s="22"/>
      <c r="AY60" s="22"/>
      <c r="AZ60" s="22"/>
      <c r="BA60" s="22"/>
      <c r="BB60" s="22"/>
      <c r="BC60" s="22"/>
    </row>
    <row r="61" spans="1:55" s="12" customFormat="1" ht="15" customHeight="1" x14ac:dyDescent="0.2">
      <c r="A61" s="13" t="s">
        <v>66</v>
      </c>
      <c r="B61" s="24">
        <v>354837</v>
      </c>
      <c r="C61" s="11">
        <v>315265</v>
      </c>
      <c r="D61" s="11">
        <f>B61-C61</f>
        <v>39572</v>
      </c>
      <c r="E61" s="11">
        <f>D61/C61*100</f>
        <v>12.551980080249949</v>
      </c>
      <c r="F61" s="11"/>
      <c r="G61" s="11">
        <v>151193</v>
      </c>
      <c r="H61" s="11">
        <v>132023</v>
      </c>
      <c r="I61" s="11">
        <f>G61-H61</f>
        <v>19170</v>
      </c>
      <c r="J61" s="11">
        <f>I61/H61*100</f>
        <v>14.520197238359984</v>
      </c>
      <c r="K61" s="11"/>
      <c r="L61" s="11">
        <v>253432</v>
      </c>
      <c r="M61" s="11">
        <v>236666</v>
      </c>
      <c r="N61" s="11">
        <f>L61-M61</f>
        <v>16766</v>
      </c>
      <c r="O61" s="11">
        <f>N61/M61*100</f>
        <v>7.0842453077332612</v>
      </c>
      <c r="P61" s="11"/>
      <c r="Q61" s="11">
        <v>789085</v>
      </c>
      <c r="R61" s="11">
        <v>766369</v>
      </c>
      <c r="S61" s="11">
        <f>Q61-R61</f>
        <v>22716</v>
      </c>
      <c r="T61" s="11">
        <f>S61/R61*100</f>
        <v>2.9641073686435644</v>
      </c>
      <c r="U61" s="11"/>
      <c r="V61" s="11">
        <v>53407</v>
      </c>
      <c r="W61" s="11">
        <v>46325</v>
      </c>
      <c r="X61" s="11">
        <f>V61-W61</f>
        <v>7082</v>
      </c>
      <c r="Y61" s="11">
        <f>X61/W61*100</f>
        <v>15.287641662169454</v>
      </c>
      <c r="Z61" s="11"/>
      <c r="AA61" s="11">
        <v>370088</v>
      </c>
      <c r="AB61" s="11">
        <v>323632</v>
      </c>
      <c r="AC61" s="11">
        <f>AA61-AB61</f>
        <v>46456</v>
      </c>
      <c r="AD61" s="11">
        <f>AC61/AB61*100</f>
        <v>14.35457556731102</v>
      </c>
      <c r="AE61" s="11"/>
      <c r="AF61" s="11">
        <v>227022</v>
      </c>
      <c r="AG61" s="11">
        <v>203654</v>
      </c>
      <c r="AH61" s="11">
        <f>AF61-AG61</f>
        <v>23368</v>
      </c>
      <c r="AI61" s="11">
        <f>AH61/AG61*100</f>
        <v>11.474363381028606</v>
      </c>
      <c r="AJ61" s="11"/>
      <c r="AK61" s="11">
        <v>141168</v>
      </c>
      <c r="AL61" s="11">
        <v>123864</v>
      </c>
      <c r="AM61" s="11">
        <f>AK61-AL61</f>
        <v>17304</v>
      </c>
      <c r="AN61" s="11">
        <f>AM61/AL61*100</f>
        <v>13.970160821546212</v>
      </c>
      <c r="AO61" s="11"/>
      <c r="AP61" s="11">
        <v>298880</v>
      </c>
      <c r="AQ61" s="11">
        <v>263420</v>
      </c>
      <c r="AR61" s="11">
        <f>AP61-AQ61</f>
        <v>35460</v>
      </c>
      <c r="AS61" s="11">
        <f>AR61/AQ61*100</f>
        <v>13.461392453116696</v>
      </c>
      <c r="AT61" s="11"/>
      <c r="AU61" s="24">
        <v>249001</v>
      </c>
      <c r="AV61" s="11">
        <v>222868</v>
      </c>
      <c r="AW61" s="11">
        <f>AU61-AV61</f>
        <v>26133</v>
      </c>
      <c r="AX61" s="11">
        <f>AW61/AV61*100</f>
        <v>11.725774898145987</v>
      </c>
      <c r="AY61" s="11"/>
      <c r="AZ61" s="11">
        <f t="shared" ref="AZ61:BA63" si="47">B61+G61+L61+Q61+V61+AA61+AF61+AK61+AP61+AU61</f>
        <v>2888113</v>
      </c>
      <c r="BA61" s="11">
        <f t="shared" si="47"/>
        <v>2634086</v>
      </c>
      <c r="BB61" s="11">
        <f>AZ61-BA61</f>
        <v>254027</v>
      </c>
      <c r="BC61" s="11">
        <f>BB61/BA61*100</f>
        <v>9.6438385079302655</v>
      </c>
    </row>
    <row r="62" spans="1:55" s="12" customFormat="1" ht="15" customHeight="1" x14ac:dyDescent="0.2">
      <c r="A62" s="13" t="s">
        <v>67</v>
      </c>
      <c r="B62" s="24">
        <v>321657</v>
      </c>
      <c r="C62" s="11">
        <v>285247</v>
      </c>
      <c r="D62" s="11">
        <f>B62-C62</f>
        <v>36410</v>
      </c>
      <c r="E62" s="11">
        <f>D62/C62*100</f>
        <v>12.764376137172345</v>
      </c>
      <c r="F62" s="11"/>
      <c r="G62" s="11">
        <v>137642</v>
      </c>
      <c r="H62" s="11">
        <v>121828</v>
      </c>
      <c r="I62" s="11">
        <f>G62-H62</f>
        <v>15814</v>
      </c>
      <c r="J62" s="11">
        <f>I62/H62*100</f>
        <v>12.980595593787964</v>
      </c>
      <c r="K62" s="11"/>
      <c r="L62" s="11">
        <v>227793</v>
      </c>
      <c r="M62" s="11">
        <v>216954</v>
      </c>
      <c r="N62" s="11">
        <f>L62-M62</f>
        <v>10839</v>
      </c>
      <c r="O62" s="11">
        <f>N62/M62*100</f>
        <v>4.9959899333499269</v>
      </c>
      <c r="P62" s="11"/>
      <c r="Q62" s="11">
        <v>705630</v>
      </c>
      <c r="R62" s="11">
        <v>684024</v>
      </c>
      <c r="S62" s="11">
        <f>Q62-R62</f>
        <v>21606</v>
      </c>
      <c r="T62" s="11">
        <f>S62/R62*100</f>
        <v>3.1586610996105402</v>
      </c>
      <c r="U62" s="11"/>
      <c r="V62" s="11">
        <v>47748</v>
      </c>
      <c r="W62" s="11">
        <v>41885</v>
      </c>
      <c r="X62" s="11">
        <f>V62-W62</f>
        <v>5863</v>
      </c>
      <c r="Y62" s="11">
        <f>X62/W62*100</f>
        <v>13.99785125940074</v>
      </c>
      <c r="Z62" s="11"/>
      <c r="AA62" s="11">
        <v>339413</v>
      </c>
      <c r="AB62" s="11">
        <v>296982</v>
      </c>
      <c r="AC62" s="11">
        <f>AA62-AB62</f>
        <v>42431</v>
      </c>
      <c r="AD62" s="11">
        <f>AC62/AB62*100</f>
        <v>14.287397889434377</v>
      </c>
      <c r="AE62" s="11"/>
      <c r="AF62" s="11">
        <v>201504</v>
      </c>
      <c r="AG62" s="11">
        <v>182216</v>
      </c>
      <c r="AH62" s="11">
        <f>AF62-AG62</f>
        <v>19288</v>
      </c>
      <c r="AI62" s="11">
        <f>AH62/AG62*100</f>
        <v>10.58523949598279</v>
      </c>
      <c r="AJ62" s="11"/>
      <c r="AK62" s="11">
        <v>130854</v>
      </c>
      <c r="AL62" s="11">
        <v>115784</v>
      </c>
      <c r="AM62" s="11">
        <f>AK62-AL62</f>
        <v>15070</v>
      </c>
      <c r="AN62" s="11">
        <f>AM62/AL62*100</f>
        <v>13.01561528363159</v>
      </c>
      <c r="AO62" s="11"/>
      <c r="AP62" s="11">
        <v>267395</v>
      </c>
      <c r="AQ62" s="11">
        <v>233867</v>
      </c>
      <c r="AR62" s="11">
        <f>AP62-AQ62</f>
        <v>33528</v>
      </c>
      <c r="AS62" s="11">
        <f>AR62/AQ62*100</f>
        <v>14.336353568481231</v>
      </c>
      <c r="AT62" s="11"/>
      <c r="AU62" s="24">
        <v>219941</v>
      </c>
      <c r="AV62" s="11">
        <v>197653</v>
      </c>
      <c r="AW62" s="11">
        <f>AU62-AV62</f>
        <v>22288</v>
      </c>
      <c r="AX62" s="11">
        <f>AW62/AV62*100</f>
        <v>11.276327705625516</v>
      </c>
      <c r="AY62" s="11"/>
      <c r="AZ62" s="11">
        <f t="shared" si="47"/>
        <v>2599577</v>
      </c>
      <c r="BA62" s="11">
        <f t="shared" si="47"/>
        <v>2376440</v>
      </c>
      <c r="BB62" s="11">
        <f>AZ62-BA62</f>
        <v>223137</v>
      </c>
      <c r="BC62" s="11">
        <f>BB62/BA62*100</f>
        <v>9.3895490734039146</v>
      </c>
    </row>
    <row r="63" spans="1:55" s="12" customFormat="1" ht="15" customHeight="1" x14ac:dyDescent="0.2">
      <c r="A63" s="13" t="s">
        <v>68</v>
      </c>
      <c r="B63" s="24">
        <v>0</v>
      </c>
      <c r="C63" s="11">
        <v>0</v>
      </c>
      <c r="D63" s="11">
        <f>B63-C63</f>
        <v>0</v>
      </c>
      <c r="E63" s="11"/>
      <c r="F63" s="11"/>
      <c r="G63" s="11">
        <v>217</v>
      </c>
      <c r="H63" s="11">
        <v>218</v>
      </c>
      <c r="I63" s="11">
        <f>G63-H63</f>
        <v>-1</v>
      </c>
      <c r="J63" s="11">
        <f>I63/H63*100</f>
        <v>-0.45871559633027525</v>
      </c>
      <c r="K63" s="11"/>
      <c r="L63" s="11">
        <v>528</v>
      </c>
      <c r="M63" s="11">
        <v>464</v>
      </c>
      <c r="N63" s="11">
        <f>L63-M63</f>
        <v>64</v>
      </c>
      <c r="O63" s="11">
        <f>N63/M63*100</f>
        <v>13.793103448275861</v>
      </c>
      <c r="P63" s="11"/>
      <c r="Q63" s="11">
        <v>611.85500000000002</v>
      </c>
      <c r="R63" s="11">
        <v>688</v>
      </c>
      <c r="S63" s="11">
        <f>Q63-R63</f>
        <v>-76.144999999999982</v>
      </c>
      <c r="T63" s="11">
        <f>S63/R63*100</f>
        <v>-11.067587209302323</v>
      </c>
      <c r="U63" s="11"/>
      <c r="V63" s="11">
        <v>160</v>
      </c>
      <c r="W63" s="11">
        <v>137</v>
      </c>
      <c r="X63" s="11">
        <f>V63-W63</f>
        <v>23</v>
      </c>
      <c r="Y63" s="11">
        <f>X63/W63*100</f>
        <v>16.788321167883211</v>
      </c>
      <c r="Z63" s="11"/>
      <c r="AA63" s="11">
        <v>362</v>
      </c>
      <c r="AB63" s="11">
        <v>379</v>
      </c>
      <c r="AC63" s="11">
        <f>AA63-AB63</f>
        <v>-17</v>
      </c>
      <c r="AD63" s="11">
        <f>AC63/AB63*100</f>
        <v>-4.4854881266490763</v>
      </c>
      <c r="AE63" s="11"/>
      <c r="AF63" s="11">
        <v>348</v>
      </c>
      <c r="AG63" s="11">
        <v>262</v>
      </c>
      <c r="AH63" s="11">
        <f>AF63-AG63</f>
        <v>86</v>
      </c>
      <c r="AI63" s="11">
        <f>AH63/AG63*100</f>
        <v>32.824427480916029</v>
      </c>
      <c r="AJ63" s="11"/>
      <c r="AK63" s="11">
        <v>328</v>
      </c>
      <c r="AL63" s="11">
        <v>305</v>
      </c>
      <c r="AM63" s="11">
        <f>AK63-AL63</f>
        <v>23</v>
      </c>
      <c r="AN63" s="11">
        <f>AM63/AL63*100</f>
        <v>7.5409836065573774</v>
      </c>
      <c r="AO63" s="11"/>
      <c r="AP63" s="11">
        <v>379</v>
      </c>
      <c r="AQ63" s="11">
        <v>355</v>
      </c>
      <c r="AR63" s="11">
        <f>AP63-AQ63</f>
        <v>24</v>
      </c>
      <c r="AS63" s="11">
        <f>AR63/AQ63*100</f>
        <v>6.7605633802816891</v>
      </c>
      <c r="AT63" s="11"/>
      <c r="AU63" s="24">
        <v>477</v>
      </c>
      <c r="AV63" s="11">
        <v>360</v>
      </c>
      <c r="AW63" s="11">
        <f>AU63-AV63</f>
        <v>117</v>
      </c>
      <c r="AX63" s="11">
        <f>AW63/AV63*100</f>
        <v>32.5</v>
      </c>
      <c r="AY63" s="11"/>
      <c r="AZ63" s="11">
        <f t="shared" si="47"/>
        <v>3410.855</v>
      </c>
      <c r="BA63" s="11">
        <f t="shared" si="47"/>
        <v>3168</v>
      </c>
      <c r="BB63" s="11">
        <f>AZ63-BA63</f>
        <v>242.85500000000002</v>
      </c>
      <c r="BC63" s="11">
        <f>BB63/BA63*100</f>
        <v>7.665877525252526</v>
      </c>
    </row>
    <row r="64" spans="1:55" s="15" customFormat="1" ht="15" customHeight="1" x14ac:dyDescent="0.2">
      <c r="A64" s="18" t="s">
        <v>69</v>
      </c>
      <c r="B64" s="20">
        <f>SUM(B61-B62-B63)/B61*100</f>
        <v>9.3507723264484817</v>
      </c>
      <c r="C64" s="20">
        <f>SUM(C61-C62-C63)/C61*100</f>
        <v>9.5215136472491402</v>
      </c>
      <c r="D64" s="25" t="s">
        <v>38</v>
      </c>
      <c r="E64" s="20">
        <f>B64-C64</f>
        <v>-0.17074132080065851</v>
      </c>
      <c r="F64" s="20"/>
      <c r="G64" s="20">
        <f>SUM(G61-G62-G63)/G61*100</f>
        <v>8.8191913646795825</v>
      </c>
      <c r="H64" s="20">
        <f>SUM(H61-H62-H63)/H61*100</f>
        <v>7.5570165804443157</v>
      </c>
      <c r="I64" s="20"/>
      <c r="J64" s="20">
        <f>G64-H64</f>
        <v>1.2621747842352669</v>
      </c>
      <c r="K64" s="20"/>
      <c r="L64" s="20">
        <f>SUM(L61-L62-L63)/L61*100</f>
        <v>9.908377789702957</v>
      </c>
      <c r="M64" s="20">
        <f>SUM(M61-M62-M63)/M61*100</f>
        <v>8.1329806562835394</v>
      </c>
      <c r="N64" s="25" t="s">
        <v>38</v>
      </c>
      <c r="O64" s="20">
        <f>L64-M64</f>
        <v>1.7753971334194176</v>
      </c>
      <c r="P64" s="20"/>
      <c r="Q64" s="20">
        <f>SUM(Q61-Q62-Q63)/Q61*100</f>
        <v>10.498633860737437</v>
      </c>
      <c r="R64" s="20">
        <f>SUM(R61-R62-R63)/R61*100</f>
        <v>10.655049982449707</v>
      </c>
      <c r="S64" s="25" t="s">
        <v>38</v>
      </c>
      <c r="T64" s="20">
        <f>Q64-R64</f>
        <v>-0.15641612171227059</v>
      </c>
      <c r="U64" s="20"/>
      <c r="V64" s="20">
        <f>SUM(V61-V62-V63)/V61*100</f>
        <v>10.296403093227479</v>
      </c>
      <c r="W64" s="20">
        <f>SUM(W61-W62-W63)/W61*100</f>
        <v>9.2887209929843486</v>
      </c>
      <c r="X64" s="25" t="s">
        <v>38</v>
      </c>
      <c r="Y64" s="20">
        <f>V64-W64</f>
        <v>1.0076821002431302</v>
      </c>
      <c r="Z64" s="20"/>
      <c r="AA64" s="20">
        <f>SUM(AA61-AA62-AA63)/AA61*100</f>
        <v>8.1907546313309272</v>
      </c>
      <c r="AB64" s="20">
        <f>SUM(AB61-AB62-AB63)/AB61*100</f>
        <v>8.1175532703811744</v>
      </c>
      <c r="AC64" s="20"/>
      <c r="AD64" s="20">
        <f>AA64-AB64</f>
        <v>7.3201360949752825E-2</v>
      </c>
      <c r="AE64" s="20"/>
      <c r="AF64" s="20">
        <f>SUM(AF61-AF62-AF63)/AF61*100</f>
        <v>11.087031212833999</v>
      </c>
      <c r="AG64" s="20">
        <f>SUM(AG61-AG62-AG63)/AG61*100</f>
        <v>10.398028027929724</v>
      </c>
      <c r="AH64" s="25" t="s">
        <v>38</v>
      </c>
      <c r="AI64" s="20">
        <f>AF64-AG64</f>
        <v>0.68900318490427459</v>
      </c>
      <c r="AJ64" s="20"/>
      <c r="AK64" s="20">
        <f>SUM(AK61-AK62-AK63)/AK61*100</f>
        <v>7.0738410971324956</v>
      </c>
      <c r="AL64" s="20">
        <f>SUM(AL61-AL62-AL63)/AL61*100</f>
        <v>6.2770457921591412</v>
      </c>
      <c r="AM64" s="20"/>
      <c r="AN64" s="20">
        <f>AK64-AL64</f>
        <v>0.79679530497335449</v>
      </c>
      <c r="AO64" s="20"/>
      <c r="AP64" s="20">
        <f>SUM(AP61-AP62-AP63)/AP61*100</f>
        <v>10.407521413276232</v>
      </c>
      <c r="AQ64" s="20">
        <f>SUM(AQ61-AQ62-AQ63)/AQ61*100</f>
        <v>11.084200136663883</v>
      </c>
      <c r="AR64" s="20"/>
      <c r="AS64" s="20">
        <f>AP64-AQ64</f>
        <v>-0.676678723387651</v>
      </c>
      <c r="AT64" s="20"/>
      <c r="AU64" s="20">
        <f>SUM(AU61-AU62-AU63)/AU61*100</f>
        <v>11.479070365179256</v>
      </c>
      <c r="AV64" s="20">
        <f>SUM(AV61-AV62-AV63)/AV61*100</f>
        <v>11.152341296193262</v>
      </c>
      <c r="AW64" s="20"/>
      <c r="AX64" s="20">
        <f>AU64-AV64</f>
        <v>0.32672906898599408</v>
      </c>
      <c r="AY64" s="20"/>
      <c r="AZ64" s="20">
        <f>SUM(AZ61-AZ62-AZ63)/AZ61*100</f>
        <v>9.872368047926102</v>
      </c>
      <c r="BA64" s="20">
        <f>SUM(BA61-BA62-BA63)/BA61*100</f>
        <v>9.6609601964400547</v>
      </c>
      <c r="BB64" s="20"/>
      <c r="BC64" s="20">
        <f>AZ64-BA64</f>
        <v>0.21140785148604735</v>
      </c>
    </row>
    <row r="65" spans="1:55" s="15" customFormat="1" ht="15" customHeight="1" x14ac:dyDescent="0.2">
      <c r="A65" s="18" t="s">
        <v>70</v>
      </c>
      <c r="B65" s="20">
        <f>B14/(B62+B63)</f>
        <v>12.653224434319787</v>
      </c>
      <c r="C65" s="20">
        <f>C14/(C62+C63)</f>
        <v>12.104316927610107</v>
      </c>
      <c r="D65" s="20">
        <f>B65-C65</f>
        <v>0.54890750670968025</v>
      </c>
      <c r="E65" s="20">
        <f>D65/C65*100</f>
        <v>4.5348077879356827</v>
      </c>
      <c r="F65" s="20"/>
      <c r="G65" s="20">
        <f>G14/(G62+G63)</f>
        <v>12.919259425645043</v>
      </c>
      <c r="H65" s="20">
        <f>H14/(H62+H63)</f>
        <v>12.083135478262294</v>
      </c>
      <c r="I65" s="20">
        <f>G65-H65</f>
        <v>0.83612394738274887</v>
      </c>
      <c r="J65" s="20">
        <f>I65/H65*100</f>
        <v>6.9197597667173882</v>
      </c>
      <c r="K65" s="20"/>
      <c r="L65" s="20">
        <f>L14/(L62+L63)</f>
        <v>13.9290901522418</v>
      </c>
      <c r="M65" s="20">
        <f>M14/(M62+M63)</f>
        <v>12.200764528281926</v>
      </c>
      <c r="N65" s="20">
        <f>L65-M65</f>
        <v>1.7283256239598739</v>
      </c>
      <c r="O65" s="20">
        <f>N65/M65*100</f>
        <v>14.165715762758445</v>
      </c>
      <c r="P65" s="20"/>
      <c r="Q65" s="20">
        <f>Q14/(Q62+Q63)</f>
        <v>12.504116341702803</v>
      </c>
      <c r="R65" s="20">
        <f>R14/(R62+R63)</f>
        <v>11.633927878173598</v>
      </c>
      <c r="S65" s="20">
        <f>Q65-R65</f>
        <v>0.87018846352920498</v>
      </c>
      <c r="T65" s="20">
        <f>S65/R65*100</f>
        <v>7.4797477914726018</v>
      </c>
      <c r="U65" s="20"/>
      <c r="V65" s="20">
        <f>V14/(V62+V63)</f>
        <v>15.235307493111796</v>
      </c>
      <c r="W65" s="20">
        <f>W14/(W62+W63)</f>
        <v>13.809419483127886</v>
      </c>
      <c r="X65" s="20">
        <f>V65-W65</f>
        <v>1.4258880099839093</v>
      </c>
      <c r="Y65" s="20">
        <f>X65/W65*100</f>
        <v>10.325473939914961</v>
      </c>
      <c r="Z65" s="20"/>
      <c r="AA65" s="20">
        <f>AA14/(AA62+AA63)</f>
        <v>12.461226494091679</v>
      </c>
      <c r="AB65" s="20">
        <f>AB14/(AB62+AB63)</f>
        <v>11.106234708889195</v>
      </c>
      <c r="AC65" s="20">
        <f>AA65-AB65</f>
        <v>1.3549917852024844</v>
      </c>
      <c r="AD65" s="20">
        <f>AC65/AB65*100</f>
        <v>12.200280479557826</v>
      </c>
      <c r="AE65" s="20"/>
      <c r="AF65" s="20">
        <f>AF14/(AF62+AF63)</f>
        <v>13.344972200176368</v>
      </c>
      <c r="AG65" s="20">
        <f>AG14/(AG62+AG63)</f>
        <v>12.20154565898355</v>
      </c>
      <c r="AH65" s="20">
        <f>AF65-AG65</f>
        <v>1.1434265411928184</v>
      </c>
      <c r="AI65" s="20">
        <f>AH65/AG65*100</f>
        <v>9.3711614343790561</v>
      </c>
      <c r="AJ65" s="20"/>
      <c r="AK65" s="20">
        <f>AK14/(AK62+AK63)</f>
        <v>11.901705612812734</v>
      </c>
      <c r="AL65" s="20">
        <f>AL14/(AL62+AL63)</f>
        <v>10.981986329454125</v>
      </c>
      <c r="AM65" s="20">
        <f>AK65-AL65</f>
        <v>0.91971928335860831</v>
      </c>
      <c r="AN65" s="20">
        <f>AM65/AL65*100</f>
        <v>8.37479901875205</v>
      </c>
      <c r="AO65" s="20"/>
      <c r="AP65" s="20">
        <f>AP14/(AP62+AP63)</f>
        <v>13.273579378953894</v>
      </c>
      <c r="AQ65" s="20">
        <f>AQ14/(AQ62+AQ63)</f>
        <v>12.985695990897524</v>
      </c>
      <c r="AR65" s="20">
        <f>AP65-AQ65</f>
        <v>0.28788338805637004</v>
      </c>
      <c r="AS65" s="20">
        <f>AR65/AQ65*100</f>
        <v>2.2169269037113239</v>
      </c>
      <c r="AT65" s="20"/>
      <c r="AU65" s="20">
        <f>AU14/(AU62+AU63)</f>
        <v>13.197486129444965</v>
      </c>
      <c r="AV65" s="20">
        <f>AV14/(AV62+AV63)</f>
        <v>12.895523827071958</v>
      </c>
      <c r="AW65" s="20">
        <f>AU65-AV65</f>
        <v>0.30196230237300625</v>
      </c>
      <c r="AX65" s="20">
        <f>AW65/AV65*100</f>
        <v>2.3416055557129658</v>
      </c>
      <c r="AY65" s="20"/>
      <c r="AZ65" s="20">
        <f>AZ14/(AZ62+AZ63)</f>
        <v>12.886904795005277</v>
      </c>
      <c r="BA65" s="20">
        <f>BA14/(BA62+BA63)</f>
        <v>11.987374929509398</v>
      </c>
      <c r="BB65" s="20">
        <f>AZ65-BA65</f>
        <v>0.89952986549587877</v>
      </c>
      <c r="BC65" s="20">
        <f>BB65/BA65*100</f>
        <v>7.5039770657502363</v>
      </c>
    </row>
    <row r="66" spans="1:55" s="15" customFormat="1" ht="15" customHeight="1" x14ac:dyDescent="0.2">
      <c r="A66" s="18" t="s">
        <v>71</v>
      </c>
      <c r="B66" s="20">
        <f>B23/B61</f>
        <v>9.1906454786563963</v>
      </c>
      <c r="C66" s="20">
        <f>C23/C61</f>
        <v>8.4698131070686564</v>
      </c>
      <c r="D66" s="20">
        <f>B66-C66</f>
        <v>0.72083237158773983</v>
      </c>
      <c r="E66" s="20">
        <f>D66/C66*100</f>
        <v>8.5106053991457546</v>
      </c>
      <c r="F66" s="20"/>
      <c r="G66" s="20">
        <f>G23/G61</f>
        <v>8.4785347840177785</v>
      </c>
      <c r="H66" s="20">
        <f>H23/H61</f>
        <v>7.7142051166084693</v>
      </c>
      <c r="I66" s="20">
        <f>G66-H66</f>
        <v>0.76432966740930919</v>
      </c>
      <c r="J66" s="20">
        <f>I66/H66*100</f>
        <v>9.9080806882322658</v>
      </c>
      <c r="K66" s="20"/>
      <c r="L66" s="20">
        <f>L23/L61</f>
        <v>9.806632267906183</v>
      </c>
      <c r="M66" s="20">
        <f>M23/M61</f>
        <v>8.801536012735248</v>
      </c>
      <c r="N66" s="20">
        <f>L66-M66</f>
        <v>1.005096255170935</v>
      </c>
      <c r="O66" s="20">
        <f>N66/M66*100</f>
        <v>11.41955510625221</v>
      </c>
      <c r="P66" s="20"/>
      <c r="Q66" s="20">
        <f>Q23/Q61</f>
        <v>9.5009619299821946</v>
      </c>
      <c r="R66" s="20">
        <f>R23/R61</f>
        <v>8.2848229809530398</v>
      </c>
      <c r="S66" s="20">
        <f>Q66-R66</f>
        <v>1.2161389490291548</v>
      </c>
      <c r="T66" s="20">
        <f>S66/R66*100</f>
        <v>14.67911809129876</v>
      </c>
      <c r="U66" s="20"/>
      <c r="V66" s="20">
        <f>V23/V61</f>
        <v>9.0016282781283348</v>
      </c>
      <c r="W66" s="20">
        <f>W23/W61</f>
        <v>7.5590050573124667</v>
      </c>
      <c r="X66" s="20">
        <f>V66-W66</f>
        <v>1.442623220815868</v>
      </c>
      <c r="Y66" s="20">
        <f>X66/W66*100</f>
        <v>19.08482941707118</v>
      </c>
      <c r="Z66" s="20"/>
      <c r="AA66" s="20">
        <f>AA23/AA61</f>
        <v>9.0572724500929507</v>
      </c>
      <c r="AB66" s="20">
        <f>AB23/AB61</f>
        <v>7.7111436265573241</v>
      </c>
      <c r="AC66" s="20">
        <f>AA66-AB66</f>
        <v>1.3461288235356266</v>
      </c>
      <c r="AD66" s="20">
        <f>AC66/AB66*100</f>
        <v>17.45692842368457</v>
      </c>
      <c r="AE66" s="20"/>
      <c r="AF66" s="20">
        <f>AF23/AF61</f>
        <v>9.259193080934887</v>
      </c>
      <c r="AG66" s="20">
        <f>AG23/AG61</f>
        <v>8.1454025193710891</v>
      </c>
      <c r="AH66" s="20">
        <f>AF66-AG66</f>
        <v>1.113790561563798</v>
      </c>
      <c r="AI66" s="20">
        <f>AH66/AG66*100</f>
        <v>13.673855391615373</v>
      </c>
      <c r="AJ66" s="20"/>
      <c r="AK66" s="20">
        <f>AK23/AK61</f>
        <v>8.5112772831661569</v>
      </c>
      <c r="AL66" s="20">
        <f>AL23/AL61</f>
        <v>7.6086031972970343</v>
      </c>
      <c r="AM66" s="20">
        <f>AK66-AL66</f>
        <v>0.90267408586912268</v>
      </c>
      <c r="AN66" s="20">
        <f>AM66/AL66*100</f>
        <v>11.863860717428382</v>
      </c>
      <c r="AO66" s="20"/>
      <c r="AP66" s="20">
        <f>AP23/AP61</f>
        <v>9.1181781030848494</v>
      </c>
      <c r="AQ66" s="20">
        <f>AQ23/AQ61</f>
        <v>8.6532944960898952</v>
      </c>
      <c r="AR66" s="20">
        <f>AP66-AQ66</f>
        <v>0.46488360699495423</v>
      </c>
      <c r="AS66" s="20">
        <f>AR66/AQ66*100</f>
        <v>5.3723308181065379</v>
      </c>
      <c r="AT66" s="20"/>
      <c r="AU66" s="20">
        <f>AU23/AU61</f>
        <v>9.1305539831968545</v>
      </c>
      <c r="AV66" s="20">
        <f>AV23/AV61</f>
        <v>8.4170367819067788</v>
      </c>
      <c r="AW66" s="20">
        <f>AU66-AV66</f>
        <v>0.71351720129007568</v>
      </c>
      <c r="AX66" s="20">
        <f>AW66/AV66*100</f>
        <v>8.4770593235834344</v>
      </c>
      <c r="AY66" s="20"/>
      <c r="AZ66" s="20">
        <f>AZ23/AZ61</f>
        <v>9.231118598081169</v>
      </c>
      <c r="BA66" s="20">
        <f>BA23/BA61</f>
        <v>8.2469982075756079</v>
      </c>
      <c r="BB66" s="20">
        <f>AZ66-BA66</f>
        <v>0.9841203905055611</v>
      </c>
      <c r="BC66" s="20">
        <f>BB66/BA66*100</f>
        <v>11.933073898349562</v>
      </c>
    </row>
    <row r="67" spans="1:55" s="15" customFormat="1" ht="15" hidden="1" customHeight="1" x14ac:dyDescent="0.2">
      <c r="A67" s="18" t="s">
        <v>72</v>
      </c>
      <c r="B67" s="20"/>
      <c r="C67" s="20">
        <f>[3]REG6!B67</f>
        <v>0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6"/>
      <c r="BB67" s="20"/>
      <c r="BC67" s="20"/>
    </row>
    <row r="68" spans="1:55" s="32" customFormat="1" ht="15" customHeight="1" x14ac:dyDescent="0.2">
      <c r="A68" s="27" t="s">
        <v>73</v>
      </c>
      <c r="B68" s="28">
        <f>+$C$108</f>
        <v>99.187912732586554</v>
      </c>
      <c r="C68" s="28">
        <f>[3]REG6!B68</f>
        <v>98.62</v>
      </c>
      <c r="D68" s="29" t="s">
        <v>38</v>
      </c>
      <c r="E68" s="30">
        <f>B68-C68</f>
        <v>0.5679127325865494</v>
      </c>
      <c r="F68" s="28"/>
      <c r="G68" s="28">
        <f>+$C$109</f>
        <v>96.311433641270355</v>
      </c>
      <c r="H68" s="28">
        <f>[3]REG6!G68</f>
        <v>95.58</v>
      </c>
      <c r="I68" s="29" t="s">
        <v>38</v>
      </c>
      <c r="J68" s="30">
        <f>G68-H68</f>
        <v>0.73143364127035682</v>
      </c>
      <c r="K68" s="28"/>
      <c r="L68" s="28">
        <f>+$C$110</f>
        <v>98.78629404790712</v>
      </c>
      <c r="M68" s="28">
        <f>[3]REG6!L68</f>
        <v>97.84</v>
      </c>
      <c r="N68" s="29" t="s">
        <v>38</v>
      </c>
      <c r="O68" s="30">
        <f>L68-M68</f>
        <v>0.94629404790711646</v>
      </c>
      <c r="P68" s="28"/>
      <c r="Q68" s="28">
        <f>+$C$111</f>
        <v>93.07181616940467</v>
      </c>
      <c r="R68" s="28">
        <f>[3]REG6!Q68</f>
        <v>94.6</v>
      </c>
      <c r="S68" s="29" t="s">
        <v>38</v>
      </c>
      <c r="T68" s="30">
        <f>Q68-R68</f>
        <v>-1.5281838305953244</v>
      </c>
      <c r="U68" s="28"/>
      <c r="V68" s="28">
        <f>+$C$112</f>
        <v>96.875399442705685</v>
      </c>
      <c r="W68" s="28">
        <f>[3]REG6!V68</f>
        <v>98.95</v>
      </c>
      <c r="X68" s="29" t="s">
        <v>38</v>
      </c>
      <c r="Y68" s="30">
        <f>V68-W68</f>
        <v>-2.0746005572943176</v>
      </c>
      <c r="Z68" s="28"/>
      <c r="AA68" s="28">
        <f>+$C$113</f>
        <v>97.436047965505168</v>
      </c>
      <c r="AB68" s="28">
        <f>[3]REG6!AA68</f>
        <v>95.34</v>
      </c>
      <c r="AC68" s="29" t="s">
        <v>38</v>
      </c>
      <c r="AD68" s="30">
        <f>AA68-AB68</f>
        <v>2.0960479655051643</v>
      </c>
      <c r="AE68" s="28"/>
      <c r="AF68" s="28">
        <f>+$C$114</f>
        <v>98.120482723032922</v>
      </c>
      <c r="AG68" s="28">
        <f>[3]REG6!AF68</f>
        <v>96.97</v>
      </c>
      <c r="AH68" s="29" t="s">
        <v>38</v>
      </c>
      <c r="AI68" s="30">
        <f>AF68-AG68</f>
        <v>1.1504827230329226</v>
      </c>
      <c r="AJ68" s="28"/>
      <c r="AK68" s="28">
        <f>+$C$115</f>
        <v>100</v>
      </c>
      <c r="AL68" s="31">
        <f>[3]REG6!AK68</f>
        <v>100</v>
      </c>
      <c r="AM68" s="29" t="s">
        <v>38</v>
      </c>
      <c r="AN68" s="30">
        <f>AK68-AL68</f>
        <v>0</v>
      </c>
      <c r="AO68" s="28"/>
      <c r="AP68" s="28">
        <f>+$C$116</f>
        <v>98.864731205040059</v>
      </c>
      <c r="AQ68" s="31">
        <f>[3]REG6!AP68</f>
        <v>98.53</v>
      </c>
      <c r="AR68" s="29" t="s">
        <v>38</v>
      </c>
      <c r="AS68" s="30">
        <f>AP68-AQ68</f>
        <v>0.33473120504005749</v>
      </c>
      <c r="AT68" s="28"/>
      <c r="AU68" s="28">
        <f>+$C$117</f>
        <v>93.159169967852492</v>
      </c>
      <c r="AV68" s="28">
        <f>[3]REG6!AU68</f>
        <v>96.2</v>
      </c>
      <c r="AW68" s="29" t="s">
        <v>38</v>
      </c>
      <c r="AX68" s="30">
        <f>AU68-AV68</f>
        <v>-3.040830032147511</v>
      </c>
      <c r="AY68" s="28"/>
      <c r="AZ68" s="28">
        <f>(B68+G68+L68+Q68+V68+AA68+AF68+AK68+AP68+AU68)/10</f>
        <v>97.181328789530497</v>
      </c>
      <c r="BA68" s="28">
        <f>(C68+H68+M68+R68+W68+AB68+AG68+AL68+AQ68+AV68)/10</f>
        <v>97.263000000000005</v>
      </c>
      <c r="BB68" s="29" t="s">
        <v>38</v>
      </c>
      <c r="BC68" s="30">
        <f>AZ68-BA68</f>
        <v>-8.1671210469508537E-2</v>
      </c>
    </row>
    <row r="69" spans="1:55" s="12" customFormat="1" ht="15" customHeight="1" x14ac:dyDescent="0.2">
      <c r="A69" s="13" t="s">
        <v>74</v>
      </c>
      <c r="B69" s="11">
        <v>164408</v>
      </c>
      <c r="C69" s="11">
        <v>160053</v>
      </c>
      <c r="D69" s="11">
        <f>B69-C69</f>
        <v>4355</v>
      </c>
      <c r="E69" s="11">
        <f>D69/C69*100</f>
        <v>2.7209736774693383</v>
      </c>
      <c r="F69" s="11"/>
      <c r="G69" s="11">
        <v>119824</v>
      </c>
      <c r="H69" s="11">
        <v>118326</v>
      </c>
      <c r="I69" s="11">
        <f>G69-H69</f>
        <v>1498</v>
      </c>
      <c r="J69" s="11">
        <f>I69/H69*100</f>
        <v>1.2659939489207783</v>
      </c>
      <c r="K69" s="11"/>
      <c r="L69" s="11">
        <v>184149</v>
      </c>
      <c r="M69" s="11">
        <v>180054</v>
      </c>
      <c r="N69" s="11">
        <f>L69-M69</f>
        <v>4095</v>
      </c>
      <c r="O69" s="11">
        <f>N69/M69*100</f>
        <v>2.2743177046885936</v>
      </c>
      <c r="P69" s="11"/>
      <c r="Q69" s="11">
        <v>224340</v>
      </c>
      <c r="R69" s="11">
        <v>220161</v>
      </c>
      <c r="S69" s="11">
        <f>Q69-R69</f>
        <v>4179</v>
      </c>
      <c r="T69" s="11">
        <f>S69/R69*100</f>
        <v>1.8981563492171636</v>
      </c>
      <c r="U69" s="11"/>
      <c r="V69" s="11">
        <v>39625</v>
      </c>
      <c r="W69" s="11">
        <v>38120</v>
      </c>
      <c r="X69" s="11">
        <f>V69-W69</f>
        <v>1505</v>
      </c>
      <c r="Y69" s="11">
        <f>X69/W69*100</f>
        <v>3.9480587618048268</v>
      </c>
      <c r="Z69" s="11"/>
      <c r="AA69" s="11">
        <v>165923</v>
      </c>
      <c r="AB69" s="11">
        <v>159837</v>
      </c>
      <c r="AC69" s="11">
        <f>AA69-AB69</f>
        <v>6086</v>
      </c>
      <c r="AD69" s="11">
        <f>AC69/AB69*100</f>
        <v>3.8076290220662301</v>
      </c>
      <c r="AE69" s="11"/>
      <c r="AF69" s="11">
        <v>138379</v>
      </c>
      <c r="AG69" s="11">
        <v>139999</v>
      </c>
      <c r="AH69" s="11">
        <f>AF69-AG69</f>
        <v>-1620</v>
      </c>
      <c r="AI69" s="11">
        <f>AH69/AG69*100</f>
        <v>-1.157151122508018</v>
      </c>
      <c r="AJ69" s="11"/>
      <c r="AK69" s="11">
        <v>117712</v>
      </c>
      <c r="AL69" s="11">
        <v>113686</v>
      </c>
      <c r="AM69" s="11">
        <f>AK69-AL69</f>
        <v>4026</v>
      </c>
      <c r="AN69" s="11">
        <f>AM69/AL69*100</f>
        <v>3.5413331456819659</v>
      </c>
      <c r="AO69" s="11"/>
      <c r="AP69" s="11">
        <v>194547</v>
      </c>
      <c r="AQ69" s="11">
        <v>190933</v>
      </c>
      <c r="AR69" s="11">
        <f>AP69-AQ69</f>
        <v>3614</v>
      </c>
      <c r="AS69" s="11">
        <f>AR69/AQ69*100</f>
        <v>1.8928105670575543</v>
      </c>
      <c r="AT69" s="11"/>
      <c r="AU69" s="11">
        <v>171119</v>
      </c>
      <c r="AV69" s="11">
        <v>168795</v>
      </c>
      <c r="AW69" s="11">
        <f>AU69-AV69</f>
        <v>2324</v>
      </c>
      <c r="AX69" s="11">
        <f>AW69/AV69*100</f>
        <v>1.3768180337095293</v>
      </c>
      <c r="AY69" s="11"/>
      <c r="AZ69" s="11">
        <f>B69+G69+L69+Q69+V69+AA69+AF69+AK69+AP69+AU69</f>
        <v>1520026</v>
      </c>
      <c r="BA69" s="11">
        <f>C69+H69+M69+R69+W69+AB69+AG69+AL69+AQ69+AV69</f>
        <v>1489964</v>
      </c>
      <c r="BB69" s="11">
        <f>AZ69-BA69</f>
        <v>30062</v>
      </c>
      <c r="BC69" s="11">
        <f>BB69/BA69*100</f>
        <v>2.0176326407886367</v>
      </c>
    </row>
    <row r="70" spans="1:55" s="12" customFormat="1" ht="15" customHeight="1" x14ac:dyDescent="0.2">
      <c r="A70" s="13" t="s">
        <v>75</v>
      </c>
      <c r="B70" s="11">
        <v>322</v>
      </c>
      <c r="C70" s="11">
        <v>328</v>
      </c>
      <c r="D70" s="11">
        <f>B70-C70</f>
        <v>-6</v>
      </c>
      <c r="E70" s="11">
        <f>D70/C70*100</f>
        <v>-1.8292682926829267</v>
      </c>
      <c r="F70" s="11"/>
      <c r="G70" s="11">
        <v>146</v>
      </c>
      <c r="H70" s="11">
        <v>142</v>
      </c>
      <c r="I70" s="11">
        <f>G70-H70</f>
        <v>4</v>
      </c>
      <c r="J70" s="11">
        <f>I70/H70*100</f>
        <v>2.8169014084507045</v>
      </c>
      <c r="K70" s="11"/>
      <c r="L70" s="11">
        <v>335</v>
      </c>
      <c r="M70" s="11">
        <v>314</v>
      </c>
      <c r="N70" s="11">
        <f>L70-M70</f>
        <v>21</v>
      </c>
      <c r="O70" s="11">
        <f>N70/M70*100</f>
        <v>6.6878980891719744</v>
      </c>
      <c r="P70" s="11"/>
      <c r="Q70" s="11">
        <v>416</v>
      </c>
      <c r="R70" s="11">
        <v>537</v>
      </c>
      <c r="S70" s="11">
        <f>Q70-R70</f>
        <v>-121</v>
      </c>
      <c r="T70" s="11">
        <f>S70/R70*100</f>
        <v>-22.532588454376164</v>
      </c>
      <c r="U70" s="11"/>
      <c r="V70" s="11">
        <v>111</v>
      </c>
      <c r="W70" s="11">
        <v>90</v>
      </c>
      <c r="X70" s="11">
        <f>V70-W70</f>
        <v>21</v>
      </c>
      <c r="Y70" s="11">
        <f>X70/W70*100</f>
        <v>23.333333333333332</v>
      </c>
      <c r="Z70" s="11"/>
      <c r="AA70" s="11">
        <v>243</v>
      </c>
      <c r="AB70" s="11">
        <v>186</v>
      </c>
      <c r="AC70" s="11">
        <f>AA70-AB70</f>
        <v>57</v>
      </c>
      <c r="AD70" s="11">
        <f>AC70/AB70*100</f>
        <v>30.64516129032258</v>
      </c>
      <c r="AE70" s="11"/>
      <c r="AF70" s="11">
        <v>205</v>
      </c>
      <c r="AG70" s="11">
        <v>205</v>
      </c>
      <c r="AH70" s="11">
        <f>AF70-AG70</f>
        <v>0</v>
      </c>
      <c r="AI70" s="11">
        <f>AH70/AG70*100</f>
        <v>0</v>
      </c>
      <c r="AJ70" s="11"/>
      <c r="AK70" s="11">
        <v>168</v>
      </c>
      <c r="AL70" s="11">
        <v>139</v>
      </c>
      <c r="AM70" s="11">
        <f>AK70-AL70</f>
        <v>29</v>
      </c>
      <c r="AN70" s="11">
        <f>AM70/AL70*100</f>
        <v>20.863309352517987</v>
      </c>
      <c r="AO70" s="11"/>
      <c r="AP70" s="11">
        <v>322</v>
      </c>
      <c r="AQ70" s="11">
        <v>323</v>
      </c>
      <c r="AR70" s="11">
        <f>AP70-AQ70</f>
        <v>-1</v>
      </c>
      <c r="AS70" s="11">
        <f>AR70/AQ70*100</f>
        <v>-0.30959752321981426</v>
      </c>
      <c r="AT70" s="11"/>
      <c r="AU70" s="11">
        <v>244</v>
      </c>
      <c r="AV70" s="11">
        <v>251</v>
      </c>
      <c r="AW70" s="11">
        <f>AU70-AV70</f>
        <v>-7</v>
      </c>
      <c r="AX70" s="11">
        <f>AW70/AV70*100</f>
        <v>-2.788844621513944</v>
      </c>
      <c r="AY70" s="11"/>
      <c r="AZ70" s="11">
        <f>B70+G70+L70+Q70+V70+AA70+AF70+AK70+AP70+AU70</f>
        <v>2512</v>
      </c>
      <c r="BA70" s="11">
        <f>C70+H70+M70+R70+W70+AB70+AG70+AL70+AQ70+AV70</f>
        <v>2515</v>
      </c>
      <c r="BB70" s="11">
        <f>AZ70-BA70</f>
        <v>-3</v>
      </c>
      <c r="BC70" s="11">
        <f>BB70/BA70*100</f>
        <v>-0.11928429423459246</v>
      </c>
    </row>
    <row r="71" spans="1:55" s="12" customFormat="1" ht="15" customHeight="1" x14ac:dyDescent="0.2">
      <c r="A71" s="13" t="s">
        <v>76</v>
      </c>
      <c r="B71" s="11">
        <f>B69/B70</f>
        <v>510.58385093167703</v>
      </c>
      <c r="C71" s="11">
        <f>C69/C70</f>
        <v>487.96646341463412</v>
      </c>
      <c r="D71" s="11">
        <f>B71-C71</f>
        <v>22.617387517042914</v>
      </c>
      <c r="E71" s="11">
        <f>D71/C71*100</f>
        <v>4.6350290876085278</v>
      </c>
      <c r="F71" s="11"/>
      <c r="G71" s="11">
        <f>G69/G70</f>
        <v>820.71232876712327</v>
      </c>
      <c r="H71" s="11">
        <f>H69/H70</f>
        <v>833.28169014084506</v>
      </c>
      <c r="I71" s="11">
        <f>G71-H71</f>
        <v>-12.56936137372179</v>
      </c>
      <c r="J71" s="11">
        <f>I71/H71*100</f>
        <v>-1.5084168442003398</v>
      </c>
      <c r="K71" s="11"/>
      <c r="L71" s="11">
        <f>L69/L70</f>
        <v>549.69850746268662</v>
      </c>
      <c r="M71" s="11">
        <f>M69/M70</f>
        <v>573.42038216560513</v>
      </c>
      <c r="N71" s="11">
        <f>L71-M71</f>
        <v>-23.721874702918512</v>
      </c>
      <c r="O71" s="11">
        <f>N71/M71*100</f>
        <v>-4.136908181276957</v>
      </c>
      <c r="P71" s="11"/>
      <c r="Q71" s="11">
        <f>Q69/Q70</f>
        <v>539.27884615384619</v>
      </c>
      <c r="R71" s="11">
        <f>R69/R70</f>
        <v>409.98324022346367</v>
      </c>
      <c r="S71" s="11">
        <f>Q71-R71</f>
        <v>129.29560593038252</v>
      </c>
      <c r="T71" s="11">
        <f>S71/R71*100</f>
        <v>31.536802787330824</v>
      </c>
      <c r="U71" s="11"/>
      <c r="V71" s="11">
        <f>V69/V70</f>
        <v>356.98198198198196</v>
      </c>
      <c r="W71" s="11">
        <f>W69/W70</f>
        <v>423.55555555555554</v>
      </c>
      <c r="X71" s="11">
        <f>V71-W71</f>
        <v>-66.573573573573583</v>
      </c>
      <c r="Y71" s="11">
        <f>X71/W71*100</f>
        <v>-15.717790193131224</v>
      </c>
      <c r="Z71" s="11"/>
      <c r="AA71" s="11">
        <f>AA69/AA70</f>
        <v>682.81069958847741</v>
      </c>
      <c r="AB71" s="11">
        <f>AB69/AB70</f>
        <v>859.33870967741939</v>
      </c>
      <c r="AC71" s="11">
        <f>AA71-AB71</f>
        <v>-176.52801008894198</v>
      </c>
      <c r="AD71" s="11">
        <f>AC71/AB71*100</f>
        <v>-20.542308649776466</v>
      </c>
      <c r="AE71" s="11"/>
      <c r="AF71" s="11">
        <f>AF69/AF70</f>
        <v>675.01951219512193</v>
      </c>
      <c r="AG71" s="11">
        <f>AG69/AG70</f>
        <v>682.92195121951215</v>
      </c>
      <c r="AH71" s="11">
        <f>AF71-AG71</f>
        <v>-7.9024390243902189</v>
      </c>
      <c r="AI71" s="11">
        <f>AH71/AG71*100</f>
        <v>-1.1571511225080144</v>
      </c>
      <c r="AJ71" s="11"/>
      <c r="AK71" s="11">
        <f>AK69/AK70</f>
        <v>700.66666666666663</v>
      </c>
      <c r="AL71" s="11">
        <f>AL69/AL70</f>
        <v>817.88489208633098</v>
      </c>
      <c r="AM71" s="11">
        <f>AK71-AL71</f>
        <v>-117.21822541966435</v>
      </c>
      <c r="AN71" s="11">
        <f>AM71/AL71*100</f>
        <v>-14.331873171132193</v>
      </c>
      <c r="AO71" s="11"/>
      <c r="AP71" s="11">
        <f>AP69/AP70</f>
        <v>604.18322981366464</v>
      </c>
      <c r="AQ71" s="11">
        <f>AQ69/AQ70</f>
        <v>591.12383900928796</v>
      </c>
      <c r="AR71" s="11">
        <f>AP71-AQ71</f>
        <v>13.059390804376676</v>
      </c>
      <c r="AS71" s="11">
        <f>AR71/AQ71*100</f>
        <v>2.2092478669552493</v>
      </c>
      <c r="AT71" s="11"/>
      <c r="AU71" s="11">
        <f>AU69/AU70</f>
        <v>701.30737704918033</v>
      </c>
      <c r="AV71" s="11">
        <f>AV69/AV70</f>
        <v>672.49003984063745</v>
      </c>
      <c r="AW71" s="11">
        <f>AU71-AV71</f>
        <v>28.817337208542881</v>
      </c>
      <c r="AX71" s="11">
        <f>AW71/AV71*100</f>
        <v>4.2851693707421807</v>
      </c>
      <c r="AY71" s="11"/>
      <c r="AZ71" s="11">
        <f>AZ69/AZ70</f>
        <v>605.10589171974527</v>
      </c>
      <c r="BA71" s="11">
        <f>BA69/BA70</f>
        <v>592.431013916501</v>
      </c>
      <c r="BB71" s="11">
        <f>AZ71-BA71</f>
        <v>12.674877803244271</v>
      </c>
      <c r="BC71" s="11">
        <f>BB71/BA71*100</f>
        <v>2.1394689855029614</v>
      </c>
    </row>
    <row r="72" spans="1:55" s="12" customFormat="1" ht="15" customHeight="1" x14ac:dyDescent="0.2">
      <c r="A72" s="13" t="s">
        <v>77</v>
      </c>
      <c r="B72" s="11">
        <f>(1000*B25)/B69</f>
        <v>2299.0590202423241</v>
      </c>
      <c r="C72" s="11">
        <f>(1000*C25)/C69</f>
        <v>1857.0310007310079</v>
      </c>
      <c r="D72" s="11">
        <f>B72-C72</f>
        <v>442.02801951131619</v>
      </c>
      <c r="E72" s="11">
        <f>D72/C72*100</f>
        <v>23.802942403078614</v>
      </c>
      <c r="F72" s="11"/>
      <c r="G72" s="11">
        <f>(1000*G25)/G69</f>
        <v>1397.0719245727068</v>
      </c>
      <c r="H72" s="11">
        <f>(1000*H25)/H69</f>
        <v>1253.1515576458257</v>
      </c>
      <c r="I72" s="11">
        <f>G72-H72</f>
        <v>143.92036692688112</v>
      </c>
      <c r="J72" s="11">
        <f>I72/H72*100</f>
        <v>11.484673665270812</v>
      </c>
      <c r="K72" s="11"/>
      <c r="L72" s="11">
        <f>(1000*L25)/L69</f>
        <v>1721.4546117003081</v>
      </c>
      <c r="M72" s="11">
        <f>(1000*M25)/M69</f>
        <v>1803.3744692703301</v>
      </c>
      <c r="N72" s="11">
        <f>L72-M72</f>
        <v>-81.919857570022032</v>
      </c>
      <c r="O72" s="11">
        <f>N72/M72*100</f>
        <v>-4.5425871867404179</v>
      </c>
      <c r="P72" s="11"/>
      <c r="Q72" s="11">
        <f>(1000*Q25)/Q69</f>
        <v>3932.6842432468579</v>
      </c>
      <c r="R72" s="11">
        <f>(1000*R25)/R69</f>
        <v>1776.0458360018351</v>
      </c>
      <c r="S72" s="11">
        <f>Q72-R72</f>
        <v>2156.6384072450228</v>
      </c>
      <c r="T72" s="11">
        <f>S72/R72*100</f>
        <v>121.42920883731034</v>
      </c>
      <c r="U72" s="11"/>
      <c r="V72" s="11">
        <f>(1000*V25)/V69</f>
        <v>1969.7740333123027</v>
      </c>
      <c r="W72" s="11">
        <f>(1000*W25)/W69</f>
        <v>1885.9008541448056</v>
      </c>
      <c r="X72" s="11">
        <f>V72-W72</f>
        <v>83.873179167497028</v>
      </c>
      <c r="Y72" s="11">
        <f>X72/W72*100</f>
        <v>4.4473800933469949</v>
      </c>
      <c r="Z72" s="11"/>
      <c r="AA72" s="11">
        <f>(1000*AA25)/AA69</f>
        <v>1804.1317480397536</v>
      </c>
      <c r="AB72" s="11">
        <f>(1000*AB25)/AB69</f>
        <v>1966.9198487208841</v>
      </c>
      <c r="AC72" s="11">
        <f>AA72-AB72</f>
        <v>-162.78810068113057</v>
      </c>
      <c r="AD72" s="11">
        <f>AC72/AB72*100</f>
        <v>-8.2762955891158434</v>
      </c>
      <c r="AE72" s="11"/>
      <c r="AF72" s="11">
        <f>(1000*AF25)/AF69</f>
        <v>1711.3723127786732</v>
      </c>
      <c r="AG72" s="11">
        <f>(1000*AG25)/AG69</f>
        <v>1486.4096559261136</v>
      </c>
      <c r="AH72" s="11">
        <f>AF72-AG72</f>
        <v>224.96265685255958</v>
      </c>
      <c r="AI72" s="11">
        <f>AH72/AG72*100</f>
        <v>15.134633709870224</v>
      </c>
      <c r="AJ72" s="11"/>
      <c r="AK72" s="11">
        <f>(1000*AK25)/AK69</f>
        <v>1588.1790673848034</v>
      </c>
      <c r="AL72" s="11">
        <f>(1000*AL25)/AL69</f>
        <v>1430.1880822616681</v>
      </c>
      <c r="AM72" s="11">
        <f>AK72-AL72</f>
        <v>157.99098512313526</v>
      </c>
      <c r="AN72" s="11">
        <f>AM72/AL72*100</f>
        <v>11.04686768703119</v>
      </c>
      <c r="AO72" s="11"/>
      <c r="AP72" s="11">
        <f>(1000*AP25)/AP69</f>
        <v>1554.1265033128241</v>
      </c>
      <c r="AQ72" s="11">
        <f>(1000*AQ25)/AQ69</f>
        <v>1708.1818893538568</v>
      </c>
      <c r="AR72" s="11">
        <f>AP72-AQ72</f>
        <v>-154.05538604103276</v>
      </c>
      <c r="AS72" s="11">
        <f>AR72/AQ72*100</f>
        <v>-9.0186757628782921</v>
      </c>
      <c r="AT72" s="11"/>
      <c r="AU72" s="11">
        <f>(1000*AU25)/AU69</f>
        <v>1357.8362086618085</v>
      </c>
      <c r="AV72" s="11">
        <f>(1000*AV25)/AV69</f>
        <v>1577.465137296721</v>
      </c>
      <c r="AW72" s="11">
        <f>AU72-AV72</f>
        <v>-219.62892863491243</v>
      </c>
      <c r="AX72" s="11">
        <f>AW72/AV72*100</f>
        <v>-13.922902220919273</v>
      </c>
      <c r="AY72" s="11"/>
      <c r="AZ72" s="11">
        <f>(1000*AZ25)/AZ69</f>
        <v>2026.6207057576648</v>
      </c>
      <c r="BA72" s="11">
        <f>(1000*BA25)/BA69</f>
        <v>1685.0114933313823</v>
      </c>
      <c r="BB72" s="11">
        <f>AZ72-BA72</f>
        <v>341.60921242628251</v>
      </c>
      <c r="BC72" s="11">
        <f>BB72/BA72*100</f>
        <v>20.273405479917404</v>
      </c>
    </row>
    <row r="73" spans="1:55" s="12" customFormat="1" x14ac:dyDescent="0.2">
      <c r="A73" s="12" t="s">
        <v>78</v>
      </c>
      <c r="B73" s="11">
        <v>75001</v>
      </c>
      <c r="C73" s="11">
        <v>69269</v>
      </c>
      <c r="D73" s="11">
        <f>B73-C73</f>
        <v>5732</v>
      </c>
      <c r="E73" s="11">
        <f>D73/C73*100</f>
        <v>8.2749859244395036</v>
      </c>
      <c r="F73" s="11"/>
      <c r="G73" s="11">
        <v>32433</v>
      </c>
      <c r="H73" s="11">
        <v>28320</v>
      </c>
      <c r="I73" s="11">
        <f>G73-H73</f>
        <v>4113</v>
      </c>
      <c r="J73" s="11">
        <f>I73/H73*100</f>
        <v>14.523305084745763</v>
      </c>
      <c r="K73" s="11"/>
      <c r="L73" s="11">
        <v>58422</v>
      </c>
      <c r="M73" s="11">
        <v>54620</v>
      </c>
      <c r="N73" s="11">
        <f>L73-M73</f>
        <v>3802</v>
      </c>
      <c r="O73" s="11">
        <f>N73/M73*100</f>
        <v>6.9608202123764187</v>
      </c>
      <c r="P73" s="11"/>
      <c r="Q73" s="11">
        <v>206069</v>
      </c>
      <c r="R73" s="11">
        <v>174660</v>
      </c>
      <c r="S73" s="11">
        <f>Q73-R73</f>
        <v>31409</v>
      </c>
      <c r="T73" s="11">
        <f>S73/R73*100</f>
        <v>17.982938280087026</v>
      </c>
      <c r="U73" s="11"/>
      <c r="V73" s="11">
        <v>12890</v>
      </c>
      <c r="W73" s="11">
        <v>10745</v>
      </c>
      <c r="X73" s="11">
        <f>V73-W73</f>
        <v>2145</v>
      </c>
      <c r="Y73" s="11">
        <f>X73/W73*100</f>
        <v>19.962773382968823</v>
      </c>
      <c r="Z73" s="11"/>
      <c r="AA73" s="11">
        <v>83860</v>
      </c>
      <c r="AB73" s="11">
        <v>73426</v>
      </c>
      <c r="AC73" s="11">
        <f>AA73-AB73</f>
        <v>10434</v>
      </c>
      <c r="AD73" s="11">
        <f>AC73/AB73*100</f>
        <v>14.2102252608068</v>
      </c>
      <c r="AE73" s="11"/>
      <c r="AF73" s="11">
        <v>50118</v>
      </c>
      <c r="AG73" s="11">
        <v>44337</v>
      </c>
      <c r="AH73" s="11">
        <f>AF73-AG73</f>
        <v>5781</v>
      </c>
      <c r="AI73" s="11">
        <f>AH73/AG73*100</f>
        <v>13.038771229447189</v>
      </c>
      <c r="AJ73" s="11"/>
      <c r="AK73" s="11">
        <v>30958</v>
      </c>
      <c r="AL73" s="11">
        <v>28729</v>
      </c>
      <c r="AM73" s="11">
        <f>AK73-AL73</f>
        <v>2229</v>
      </c>
      <c r="AN73" s="11">
        <f>AM73/AL73*100</f>
        <v>7.7587107104319681</v>
      </c>
      <c r="AO73" s="11"/>
      <c r="AP73" s="11">
        <v>66895</v>
      </c>
      <c r="AQ73" s="11">
        <v>58560</v>
      </c>
      <c r="AR73" s="11">
        <f>AP73-AQ73</f>
        <v>8335</v>
      </c>
      <c r="AS73" s="11">
        <f>AR73/AQ73*100</f>
        <v>14.233265027322403</v>
      </c>
      <c r="AT73" s="11"/>
      <c r="AU73" s="11">
        <v>52349</v>
      </c>
      <c r="AV73" s="11">
        <v>46821</v>
      </c>
      <c r="AW73" s="11">
        <f>AU73-AV73</f>
        <v>5528</v>
      </c>
      <c r="AX73" s="11">
        <f>AW73/AV73*100</f>
        <v>11.806667948142929</v>
      </c>
      <c r="AY73" s="11"/>
      <c r="AZ73" s="11">
        <f>B73+G73+L73+Q73+V73+AA73+AF73+AK73+AP73+AU73</f>
        <v>668995</v>
      </c>
      <c r="BA73" s="11">
        <f>C73+H73+M73+R73+W73+AB73+AG73+AL73+AQ73+AV73</f>
        <v>589487</v>
      </c>
      <c r="BB73" s="11">
        <f>AZ73-BA73</f>
        <v>79508</v>
      </c>
      <c r="BC73" s="11">
        <f>BB73/BA73*100</f>
        <v>13.487659609117758</v>
      </c>
    </row>
    <row r="74" spans="1:55" x14ac:dyDescent="0.2">
      <c r="A74" s="2" t="s">
        <v>79</v>
      </c>
      <c r="B74" s="33" t="s">
        <v>80</v>
      </c>
      <c r="C74" s="33"/>
      <c r="D74" s="33"/>
      <c r="E74" s="33"/>
      <c r="F74" s="20"/>
      <c r="G74" s="33" t="s">
        <v>80</v>
      </c>
      <c r="H74" s="33"/>
      <c r="I74" s="33"/>
      <c r="J74" s="33"/>
      <c r="K74" s="34"/>
      <c r="L74" s="33" t="s">
        <v>80</v>
      </c>
      <c r="M74" s="33"/>
      <c r="N74" s="33"/>
      <c r="O74" s="33"/>
      <c r="P74" s="34"/>
      <c r="Q74" s="33" t="s">
        <v>81</v>
      </c>
      <c r="R74" s="33"/>
      <c r="S74" s="33"/>
      <c r="T74" s="33"/>
      <c r="U74" s="34"/>
      <c r="V74" s="33" t="s">
        <v>82</v>
      </c>
      <c r="W74" s="33"/>
      <c r="X74" s="33"/>
      <c r="Y74" s="33"/>
      <c r="Z74" s="20"/>
      <c r="AA74" s="33" t="s">
        <v>80</v>
      </c>
      <c r="AB74" s="33"/>
      <c r="AC74" s="33"/>
      <c r="AD74" s="33"/>
      <c r="AE74" s="20"/>
      <c r="AF74" s="33" t="s">
        <v>80</v>
      </c>
      <c r="AG74" s="33"/>
      <c r="AH74" s="33"/>
      <c r="AI74" s="33"/>
      <c r="AJ74" s="34"/>
      <c r="AK74" s="33" t="s">
        <v>80</v>
      </c>
      <c r="AL74" s="33"/>
      <c r="AM74" s="33"/>
      <c r="AN74" s="33"/>
      <c r="AO74" s="20"/>
      <c r="AP74" s="33" t="s">
        <v>83</v>
      </c>
      <c r="AQ74" s="33"/>
      <c r="AR74" s="33"/>
      <c r="AS74" s="33"/>
      <c r="AT74" s="20"/>
      <c r="AU74" s="33" t="s">
        <v>84</v>
      </c>
      <c r="AV74" s="33"/>
      <c r="AW74" s="33"/>
      <c r="AX74" s="33"/>
      <c r="AY74" s="20"/>
      <c r="AZ74" s="20"/>
      <c r="BA74" s="20"/>
      <c r="BB74" s="20"/>
      <c r="BC74" s="20"/>
    </row>
    <row r="76" spans="1:55" hidden="1" x14ac:dyDescent="0.2">
      <c r="A76" s="10"/>
      <c r="V76" s="35"/>
      <c r="W76" s="35"/>
    </row>
    <row r="77" spans="1:55" hidden="1" x14ac:dyDescent="0.2">
      <c r="A77" s="2" t="s">
        <v>85</v>
      </c>
      <c r="B77" s="2" t="e">
        <f>#REF!/B69*1000</f>
        <v>#REF!</v>
      </c>
      <c r="C77" s="2" t="e">
        <f>#REF!/C69*1000</f>
        <v>#REF!</v>
      </c>
      <c r="G77" s="2" t="e">
        <f>#REF!/G69*1000</f>
        <v>#REF!</v>
      </c>
      <c r="H77" s="2" t="e">
        <f>#REF!/H69*1000</f>
        <v>#REF!</v>
      </c>
      <c r="L77" s="2" t="e">
        <f>#REF!/L69*1000</f>
        <v>#REF!</v>
      </c>
      <c r="M77" s="2" t="e">
        <f>#REF!/M69*1000</f>
        <v>#REF!</v>
      </c>
      <c r="Q77" s="2" t="e">
        <f>#REF!/Q69*1000</f>
        <v>#REF!</v>
      </c>
      <c r="R77" s="2" t="e">
        <f>#REF!/R69*1000</f>
        <v>#REF!</v>
      </c>
      <c r="V77" s="2" t="e">
        <f>#REF!/V69*1000</f>
        <v>#REF!</v>
      </c>
      <c r="W77" s="2" t="e">
        <f>#REF!/W69*1000</f>
        <v>#REF!</v>
      </c>
      <c r="AA77" s="2" t="e">
        <f>#REF!/AA69*1000</f>
        <v>#REF!</v>
      </c>
      <c r="AB77" s="2" t="e">
        <f>#REF!/AB69*1000</f>
        <v>#REF!</v>
      </c>
      <c r="AF77" s="2" t="e">
        <f>#REF!/AF69*1000</f>
        <v>#REF!</v>
      </c>
      <c r="AG77" s="2" t="e">
        <f>#REF!/AG69*1000</f>
        <v>#REF!</v>
      </c>
      <c r="AK77" s="2" t="e">
        <f>#REF!/AK69*1000</f>
        <v>#REF!</v>
      </c>
      <c r="AL77" s="2" t="e">
        <f>#REF!/AL69*1000</f>
        <v>#REF!</v>
      </c>
      <c r="AP77" s="2" t="e">
        <f>#REF!/AP69*1000</f>
        <v>#REF!</v>
      </c>
      <c r="AQ77" s="2" t="e">
        <f>#REF!/AQ69*1000</f>
        <v>#REF!</v>
      </c>
      <c r="AU77" s="2" t="e">
        <f>#REF!/AU69*1000</f>
        <v>#REF!</v>
      </c>
      <c r="AV77" s="2" t="e">
        <f>#REF!/AV69*1000</f>
        <v>#REF!</v>
      </c>
      <c r="AZ77" s="2" t="e">
        <f>#REF!/AZ69*1000</f>
        <v>#REF!</v>
      </c>
      <c r="BA77" s="2" t="e">
        <f>#REF!/BA69*1000</f>
        <v>#REF!</v>
      </c>
    </row>
    <row r="78" spans="1:55" hidden="1" x14ac:dyDescent="0.2"/>
    <row r="79" spans="1:55" hidden="1" x14ac:dyDescent="0.2"/>
    <row r="80" spans="1:55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47" hidden="1" x14ac:dyDescent="0.2"/>
    <row r="98" spans="1:47" hidden="1" x14ac:dyDescent="0.2"/>
    <row r="99" spans="1:47" hidden="1" x14ac:dyDescent="0.2"/>
    <row r="100" spans="1:47" hidden="1" x14ac:dyDescent="0.2"/>
    <row r="101" spans="1:47" hidden="1" x14ac:dyDescent="0.2"/>
    <row r="102" spans="1:47" hidden="1" x14ac:dyDescent="0.2"/>
    <row r="103" spans="1:47" hidden="1" x14ac:dyDescent="0.2"/>
    <row r="104" spans="1:47" x14ac:dyDescent="0.2">
      <c r="A104" s="2" t="s">
        <v>86</v>
      </c>
      <c r="B104" s="36">
        <f>+'[14]Summary 09_2024'!$P$60</f>
        <v>29645.572109999997</v>
      </c>
      <c r="G104" s="36">
        <f>+'[14]Summary 09_2024'!$P$61</f>
        <v>107347.42178999998</v>
      </c>
      <c r="L104" s="36">
        <f>+'[14]Summary 09_2024'!$P$62</f>
        <v>79923.619299999991</v>
      </c>
      <c r="Q104" s="36">
        <f>+'[14]Summary 09_2024'!$P$63</f>
        <v>35621.51658000004</v>
      </c>
      <c r="V104" s="36">
        <f>+'[14]Summary 09_2024'!$P$64</f>
        <v>63923.428730000007</v>
      </c>
      <c r="AA104" s="36">
        <f>+'[14]Summary 09_2024'!$P$65</f>
        <v>174232.80922999998</v>
      </c>
      <c r="AF104" s="36">
        <f>+'[14]Summary 09_2024'!$P$66</f>
        <v>47345.180249999998</v>
      </c>
      <c r="AK104" s="36">
        <f>+'[14]Summary 09_2024'!$P$67</f>
        <v>35568.308529999988</v>
      </c>
      <c r="AP104" s="36">
        <f>+'[14]Summary 09_2024'!$P$68</f>
        <v>166407.70926</v>
      </c>
      <c r="AU104" s="36">
        <f>+'[14]Summary 09_2024'!$P$69</f>
        <v>39703.441399999974</v>
      </c>
    </row>
    <row r="105" spans="1:47" s="37" customFormat="1" x14ac:dyDescent="0.2">
      <c r="A105" s="37" t="s">
        <v>87</v>
      </c>
      <c r="B105" s="37">
        <f>+B33+B15-B104</f>
        <v>-1.3999995244375896E-3</v>
      </c>
      <c r="G105" s="37">
        <f>+G33+G15-G104</f>
        <v>-7.0900003047427163E-3</v>
      </c>
      <c r="L105" s="37">
        <f>+L33+L15-L104</f>
        <v>3.0499997374136001E-3</v>
      </c>
      <c r="Q105" s="37">
        <f>+Q33+Q15-Q104</f>
        <v>5.4000006930436939E-3</v>
      </c>
      <c r="V105" s="37">
        <f>+V33+V15-V104</f>
        <v>7.9999997615232132E-3</v>
      </c>
      <c r="AA105" s="37">
        <f>+AA33+AA15-AA104</f>
        <v>-7.2299992898479104E-3</v>
      </c>
      <c r="AF105" s="37">
        <f>+AF33+AF15-AF104</f>
        <v>3.7300003677955829E-3</v>
      </c>
      <c r="AK105" s="37">
        <f>+AK33+AK15-AK104</f>
        <v>-8.500000047206413E-3</v>
      </c>
      <c r="AP105" s="37">
        <f>+AP33+AP15-AP104</f>
        <v>1.6200002573896199E-3</v>
      </c>
      <c r="AU105" s="37">
        <f>+AU33+AU15-AU104</f>
        <v>2.4999975721584633E-4</v>
      </c>
    </row>
    <row r="107" spans="1:47" ht="15.75" x14ac:dyDescent="0.25">
      <c r="A107" s="38" t="s">
        <v>88</v>
      </c>
    </row>
    <row r="108" spans="1:47" x14ac:dyDescent="0.2">
      <c r="A108" s="2" t="str">
        <f>'[14]Summary 09_2024'!A60</f>
        <v>AKELCO</v>
      </c>
      <c r="B108" s="39">
        <f>'[14]Summary 09_2024'!N60</f>
        <v>99.187912732586554</v>
      </c>
      <c r="C108" s="39">
        <f t="shared" ref="C108:C117" si="48">IF(B108="NDA","0",B108)</f>
        <v>99.187912732586554</v>
      </c>
    </row>
    <row r="109" spans="1:47" x14ac:dyDescent="0.2">
      <c r="A109" s="2" t="str">
        <f>'[14]Summary 09_2024'!A61</f>
        <v>ANTECO</v>
      </c>
      <c r="B109" s="39">
        <f>'[14]Summary 09_2024'!N61</f>
        <v>96.311433641270355</v>
      </c>
      <c r="C109" s="39">
        <f t="shared" si="48"/>
        <v>96.311433641270355</v>
      </c>
    </row>
    <row r="110" spans="1:47" x14ac:dyDescent="0.2">
      <c r="A110" s="2" t="str">
        <f>'[14]Summary 09_2024'!A62</f>
        <v>CAPELCO</v>
      </c>
      <c r="B110" s="39">
        <f>'[14]Summary 09_2024'!N62</f>
        <v>98.78629404790712</v>
      </c>
      <c r="C110" s="39">
        <f t="shared" si="48"/>
        <v>98.78629404790712</v>
      </c>
    </row>
    <row r="111" spans="1:47" x14ac:dyDescent="0.2">
      <c r="A111" s="2" t="str">
        <f>'[14]Summary 09_2024'!A63</f>
        <v>CENECO</v>
      </c>
      <c r="B111" s="39">
        <f>'[14]Summary 09_2024'!N63</f>
        <v>93.07181616940467</v>
      </c>
      <c r="C111" s="39">
        <f t="shared" si="48"/>
        <v>93.07181616940467</v>
      </c>
    </row>
    <row r="112" spans="1:47" x14ac:dyDescent="0.2">
      <c r="A112" s="2" t="str">
        <f>'[14]Summary 09_2024'!A64</f>
        <v>GUIMELCO</v>
      </c>
      <c r="B112" s="39">
        <f>'[14]Summary 09_2024'!N64</f>
        <v>96.875399442705685</v>
      </c>
      <c r="C112" s="39">
        <f t="shared" si="48"/>
        <v>96.875399442705685</v>
      </c>
    </row>
    <row r="113" spans="1:47" x14ac:dyDescent="0.2">
      <c r="A113" s="2" t="str">
        <f>'[14]Summary 09_2024'!A65</f>
        <v>ILECO I</v>
      </c>
      <c r="B113" s="39">
        <f>'[14]Summary 09_2024'!N65</f>
        <v>97.436047965505168</v>
      </c>
      <c r="C113" s="39">
        <f t="shared" si="48"/>
        <v>97.436047965505168</v>
      </c>
    </row>
    <row r="114" spans="1:47" x14ac:dyDescent="0.2">
      <c r="A114" s="2" t="str">
        <f>'[14]Summary 09_2024'!A66</f>
        <v>ILECO II</v>
      </c>
      <c r="B114" s="39">
        <f>'[14]Summary 09_2024'!N66</f>
        <v>98.120482723032922</v>
      </c>
      <c r="C114" s="39">
        <f t="shared" si="48"/>
        <v>98.120482723032922</v>
      </c>
    </row>
    <row r="115" spans="1:47" x14ac:dyDescent="0.2">
      <c r="A115" s="2" t="str">
        <f>'[14]Summary 09_2024'!A67</f>
        <v>ILECO III</v>
      </c>
      <c r="B115" s="39">
        <f>'[14]Summary 09_2024'!N67</f>
        <v>100</v>
      </c>
      <c r="C115" s="39">
        <f t="shared" si="48"/>
        <v>100</v>
      </c>
    </row>
    <row r="116" spans="1:47" x14ac:dyDescent="0.2">
      <c r="A116" s="2" t="str">
        <f>'[14]Summary 09_2024'!A68</f>
        <v>NOCECO</v>
      </c>
      <c r="B116" s="39">
        <f>'[14]Summary 09_2024'!N68</f>
        <v>98.864731205040059</v>
      </c>
      <c r="C116" s="39">
        <f t="shared" si="48"/>
        <v>98.864731205040059</v>
      </c>
    </row>
    <row r="117" spans="1:47" x14ac:dyDescent="0.2">
      <c r="A117" s="2" t="str">
        <f>'[14]Summary 09_2024'!A69</f>
        <v>NONECO</v>
      </c>
      <c r="B117" s="39">
        <f>'[14]Summary 09_2024'!N69</f>
        <v>93.159169967852492</v>
      </c>
      <c r="C117" s="39">
        <f t="shared" si="48"/>
        <v>93.159169967852492</v>
      </c>
    </row>
    <row r="120" spans="1:47" x14ac:dyDescent="0.2">
      <c r="A120" s="2" t="s">
        <v>89</v>
      </c>
      <c r="B120" s="36">
        <f>+'[14]Summary 09_2024'!$S$60</f>
        <v>443962.91070000001</v>
      </c>
      <c r="G120" s="36">
        <f>+'[14]Summary 09_2024'!$S$61</f>
        <v>454529.89811000001</v>
      </c>
      <c r="L120" s="36">
        <f>+'[14]Summary 09_2024'!$S$62</f>
        <v>367618.16742000001</v>
      </c>
      <c r="Q120" s="36">
        <f>+'[14]Summary 09_2024'!$S$63</f>
        <v>591265.85976000002</v>
      </c>
      <c r="V120" s="36">
        <f>+'[14]Summary 09_2024'!$S$64</f>
        <v>10103.917009999999</v>
      </c>
      <c r="AA120" s="36">
        <f>+'[14]Summary 09_2024'!$S$65</f>
        <v>1374787.15493</v>
      </c>
      <c r="AF120" s="36">
        <f>+'[14]Summary 09_2024'!$S$66</f>
        <v>366122.62442000001</v>
      </c>
      <c r="AK120" s="36">
        <f>+'[14]Summary 09_2024'!$S$67</f>
        <v>152622.78016999998</v>
      </c>
      <c r="AP120" s="36">
        <f>+'[14]Summary 09_2024'!$S$68</f>
        <v>636772.96829999995</v>
      </c>
      <c r="AU120" s="36">
        <f>+'[14]Summary 09_2024'!$S$69</f>
        <v>98760.323000000004</v>
      </c>
    </row>
    <row r="121" spans="1:47" s="41" customFormat="1" x14ac:dyDescent="0.2">
      <c r="A121" s="37" t="s">
        <v>87</v>
      </c>
      <c r="B121" s="40">
        <f>B38-B120</f>
        <v>-7.0000003324821591E-4</v>
      </c>
      <c r="G121" s="40">
        <f>G38-G120</f>
        <v>1.8900000141002238E-3</v>
      </c>
      <c r="L121" s="40">
        <f>L38-L120</f>
        <v>2.579999971203506E-3</v>
      </c>
      <c r="Q121" s="40">
        <f>Q38-Q120</f>
        <v>2.3999996483325958E-4</v>
      </c>
      <c r="V121" s="40">
        <f>V38-V120</f>
        <v>2.9900000008638017E-3</v>
      </c>
      <c r="AA121" s="40">
        <f>AA38-AA120</f>
        <v>-4.9300000537186861E-3</v>
      </c>
      <c r="AF121" s="40">
        <f>AF38-AF120</f>
        <v>-4.4200000120326877E-3</v>
      </c>
      <c r="AK121" s="40">
        <f>AK38-AK120</f>
        <v>-1.6999998479150236E-4</v>
      </c>
      <c r="AP121" s="40">
        <f>AP38-AP120</f>
        <v>1.7000000225380063E-3</v>
      </c>
      <c r="AU121" s="40">
        <f>AU38-AU120</f>
        <v>-2.9999999969732016E-3</v>
      </c>
    </row>
  </sheetData>
  <mergeCells count="43">
    <mergeCell ref="AA74:AD74"/>
    <mergeCell ref="AF74:AI74"/>
    <mergeCell ref="AK74:AN74"/>
    <mergeCell ref="AP74:AS74"/>
    <mergeCell ref="AU74:AX74"/>
    <mergeCell ref="AH9:AI9"/>
    <mergeCell ref="AM9:AN9"/>
    <mergeCell ref="AR9:AS9"/>
    <mergeCell ref="AW9:AX9"/>
    <mergeCell ref="BB9:BC9"/>
    <mergeCell ref="B74:E74"/>
    <mergeCell ref="G74:J74"/>
    <mergeCell ref="L74:O74"/>
    <mergeCell ref="Q74:T74"/>
    <mergeCell ref="V74:Y74"/>
    <mergeCell ref="D9:E9"/>
    <mergeCell ref="I9:J9"/>
    <mergeCell ref="N9:O9"/>
    <mergeCell ref="S9:T9"/>
    <mergeCell ref="X9:Y9"/>
    <mergeCell ref="AC9:AD9"/>
    <mergeCell ref="AA7:AD7"/>
    <mergeCell ref="AF7:AI7"/>
    <mergeCell ref="AK7:AN7"/>
    <mergeCell ref="AP7:AS7"/>
    <mergeCell ref="AU7:AX7"/>
    <mergeCell ref="AZ7:BC7"/>
    <mergeCell ref="AF5:AI5"/>
    <mergeCell ref="AK5:AN5"/>
    <mergeCell ref="AP5:AS5"/>
    <mergeCell ref="AU5:AX5"/>
    <mergeCell ref="AZ5:BC5"/>
    <mergeCell ref="B7:E7"/>
    <mergeCell ref="G7:J7"/>
    <mergeCell ref="L7:O7"/>
    <mergeCell ref="Q7:T7"/>
    <mergeCell ref="V7:Y7"/>
    <mergeCell ref="B5:E5"/>
    <mergeCell ref="G5:J5"/>
    <mergeCell ref="L5:O5"/>
    <mergeCell ref="Q5:T5"/>
    <mergeCell ref="V5:Y5"/>
    <mergeCell ref="AA5:AD5"/>
  </mergeCells>
  <pageMargins left="0.7" right="0" top="0.26" bottom="0" header="0.28000000000000003" footer="0.48"/>
  <pageSetup paperSize="9" scale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REG6</vt:lpstr>
      <vt:lpstr>'REG6'!Print_Area</vt:lpstr>
      <vt:lpstr>'REG6'!Print_Titles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2025-01-22T07:41:09Z</dcterms:created>
  <dcterms:modified xsi:type="dcterms:W3CDTF">2025-01-22T07:41:20Z</dcterms:modified>
</cp:coreProperties>
</file>